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rwici\Documents\PRV\Tucson\"/>
    </mc:Choice>
  </mc:AlternateContent>
  <bookViews>
    <workbookView xWindow="0" yWindow="0" windowWidth="30720" windowHeight="13392"/>
  </bookViews>
  <sheets>
    <sheet name="Arkusz1" sheetId="1" r:id="rId1"/>
  </sheets>
  <calcPr calcId="162913"/>
</workbook>
</file>

<file path=xl/calcChain.xml><?xml version="1.0" encoding="utf-8"?>
<calcChain xmlns="http://schemas.openxmlformats.org/spreadsheetml/2006/main">
  <c r="H155" i="1" l="1"/>
  <c r="J155" i="1" s="1"/>
  <c r="H154" i="1" l="1"/>
  <c r="J154" i="1" s="1"/>
  <c r="H153" i="1" l="1"/>
  <c r="J153" i="1" s="1"/>
  <c r="H152" i="1" l="1"/>
  <c r="J152" i="1" s="1"/>
  <c r="H151" i="1" l="1"/>
  <c r="J151" i="1" s="1"/>
  <c r="H150" i="1" l="1"/>
  <c r="J150" i="1" s="1"/>
  <c r="H149" i="1" l="1"/>
  <c r="J149" i="1" s="1"/>
  <c r="H148" i="1" l="1"/>
  <c r="J148" i="1" s="1"/>
  <c r="H147" i="1" l="1"/>
  <c r="J147" i="1" s="1"/>
  <c r="H146" i="1" l="1"/>
  <c r="J146" i="1" s="1"/>
  <c r="H145" i="1" l="1"/>
  <c r="J145" i="1" s="1"/>
  <c r="H144" i="1" l="1"/>
  <c r="J144" i="1" s="1"/>
  <c r="H143" i="1" l="1"/>
  <c r="J143" i="1" s="1"/>
  <c r="H142" i="1" l="1"/>
  <c r="J142" i="1" s="1"/>
  <c r="H141" i="1"/>
  <c r="J141" i="1" s="1"/>
  <c r="H140" i="1"/>
  <c r="J140" i="1" s="1"/>
  <c r="H139" i="1" l="1"/>
  <c r="J139" i="1" s="1"/>
  <c r="H138" i="1" l="1"/>
  <c r="J138" i="1" s="1"/>
  <c r="H137" i="1" l="1"/>
  <c r="J137" i="1" s="1"/>
  <c r="H136" i="1" l="1"/>
  <c r="J136" i="1" s="1"/>
  <c r="H135" i="1" l="1"/>
  <c r="J135" i="1" s="1"/>
  <c r="H134" i="1"/>
  <c r="J134" i="1" s="1"/>
  <c r="H133" i="1"/>
  <c r="H132" i="1" l="1"/>
  <c r="J132" i="1" s="1"/>
  <c r="H131" i="1" l="1"/>
  <c r="J131" i="1" s="1"/>
  <c r="H130" i="1"/>
  <c r="J130" i="1" s="1"/>
  <c r="H129" i="1"/>
  <c r="J129" i="1" s="1"/>
  <c r="H128" i="1" l="1"/>
  <c r="J128" i="1" s="1"/>
  <c r="H127" i="1"/>
  <c r="J127" i="1" s="1"/>
  <c r="H126" i="1" l="1"/>
  <c r="J126" i="1" s="1"/>
  <c r="H125" i="1" l="1"/>
  <c r="J125" i="1" s="1"/>
  <c r="C3" i="1" l="1"/>
  <c r="C9" i="1"/>
  <c r="C19" i="1"/>
  <c r="C8" i="1" l="1"/>
  <c r="H124" i="1"/>
  <c r="J124" i="1" s="1"/>
  <c r="H123" i="1" l="1"/>
  <c r="J123" i="1" s="1"/>
  <c r="H122" i="1" l="1"/>
  <c r="J122" i="1" s="1"/>
  <c r="H121" i="1" l="1"/>
  <c r="J121" i="1" s="1"/>
  <c r="H120" i="1" l="1"/>
  <c r="J120" i="1" s="1"/>
  <c r="H119" i="1" l="1"/>
  <c r="J119" i="1" s="1"/>
  <c r="H118" i="1" l="1"/>
  <c r="J118" i="1" s="1"/>
  <c r="H117" i="1" l="1"/>
  <c r="J117" i="1" s="1"/>
  <c r="H116" i="1" l="1"/>
  <c r="J116" i="1" s="1"/>
  <c r="H115" i="1"/>
  <c r="J115" i="1" s="1"/>
  <c r="H114" i="1"/>
  <c r="J114" i="1" l="1"/>
  <c r="K139" i="1"/>
  <c r="H113" i="1"/>
  <c r="J113" i="1" s="1"/>
  <c r="H112" i="1" l="1"/>
  <c r="J112" i="1" s="1"/>
  <c r="H111" i="1" l="1"/>
  <c r="J111" i="1" s="1"/>
  <c r="H110" i="1" l="1"/>
  <c r="J110" i="1" s="1"/>
  <c r="H109" i="1"/>
  <c r="J109" i="1" s="1"/>
  <c r="H108" i="1" l="1"/>
  <c r="J108" i="1" s="1"/>
  <c r="H107" i="1" l="1"/>
  <c r="J107" i="1" s="1"/>
  <c r="H106" i="1" l="1"/>
  <c r="J106" i="1" s="1"/>
  <c r="H105" i="1" l="1"/>
  <c r="J105" i="1" s="1"/>
  <c r="H104" i="1" l="1"/>
  <c r="J104" i="1" s="1"/>
  <c r="H103" i="1" l="1"/>
  <c r="J103" i="1" s="1"/>
  <c r="H102" i="1" l="1"/>
  <c r="J102" i="1" s="1"/>
  <c r="H101" i="1" l="1"/>
  <c r="J101" i="1" s="1"/>
  <c r="H100" i="1" l="1"/>
  <c r="J100" i="1" s="1"/>
  <c r="H99" i="1" l="1"/>
  <c r="J99" i="1" s="1"/>
  <c r="H98" i="1" l="1"/>
  <c r="J98" i="1" s="1"/>
  <c r="H97" i="1" l="1"/>
  <c r="J97" i="1" s="1"/>
  <c r="H96" i="1" l="1"/>
  <c r="J96" i="1" s="1"/>
  <c r="H95" i="1" l="1"/>
  <c r="J95" i="1" s="1"/>
  <c r="H94" i="1" l="1"/>
  <c r="J94" i="1" s="1"/>
  <c r="H93" i="1" l="1"/>
  <c r="J93" i="1" l="1"/>
  <c r="K113" i="1"/>
  <c r="H92" i="1"/>
  <c r="J92" i="1" s="1"/>
  <c r="H91" i="1" l="1"/>
  <c r="J91" i="1" s="1"/>
  <c r="H90" i="1" l="1"/>
  <c r="J90" i="1" s="1"/>
  <c r="H89" i="1" l="1"/>
  <c r="J89" i="1" s="1"/>
  <c r="H88" i="1" l="1"/>
  <c r="J88" i="1" s="1"/>
  <c r="H87" i="1" l="1"/>
  <c r="J87" i="1" s="1"/>
  <c r="H86" i="1" l="1"/>
  <c r="J86" i="1" s="1"/>
  <c r="H85" i="1" l="1"/>
  <c r="J85" i="1" s="1"/>
  <c r="H84" i="1" l="1"/>
  <c r="J84" i="1" s="1"/>
  <c r="H83" i="1" l="1"/>
  <c r="J83" i="1" s="1"/>
  <c r="H82" i="1" l="1"/>
  <c r="J82" i="1" s="1"/>
  <c r="H81" i="1" l="1"/>
  <c r="J81" i="1" s="1"/>
  <c r="H80" i="1" l="1"/>
  <c r="J80" i="1" s="1"/>
  <c r="H79" i="1" l="1"/>
  <c r="J79" i="1" s="1"/>
  <c r="H78" i="1" l="1"/>
  <c r="J78" i="1" s="1"/>
  <c r="H77" i="1" l="1"/>
  <c r="J77" i="1" s="1"/>
  <c r="H76" i="1" l="1"/>
  <c r="J76" i="1" s="1"/>
  <c r="H75" i="1" l="1"/>
  <c r="J75" i="1" s="1"/>
  <c r="H74" i="1" l="1"/>
  <c r="J74" i="1" s="1"/>
  <c r="H73" i="1" l="1"/>
  <c r="J73" i="1" s="1"/>
  <c r="H72" i="1"/>
  <c r="J72" i="1" s="1"/>
  <c r="H71" i="1"/>
  <c r="J71" i="1" s="1"/>
  <c r="H70" i="1" l="1"/>
  <c r="J70" i="1" s="1"/>
  <c r="H69" i="1" l="1"/>
  <c r="J69" i="1" s="1"/>
  <c r="H68" i="1" l="1"/>
  <c r="J68" i="1" s="1"/>
  <c r="H67" i="1" l="1"/>
  <c r="J67" i="1" s="1"/>
  <c r="H66" i="1"/>
  <c r="J66" i="1" s="1"/>
  <c r="H65" i="1" l="1"/>
  <c r="J65" i="1" s="1"/>
  <c r="H64" i="1" l="1"/>
  <c r="J64" i="1" s="1"/>
  <c r="H63" i="1"/>
  <c r="J63" i="1" s="1"/>
  <c r="H62" i="1" l="1"/>
  <c r="H61" i="1"/>
  <c r="J61" i="1" s="1"/>
  <c r="H60" i="1"/>
  <c r="J60" i="1" s="1"/>
  <c r="H59" i="1"/>
  <c r="J59" i="1" s="1"/>
  <c r="H58" i="1"/>
  <c r="J58" i="1" s="1"/>
  <c r="J62" i="1" l="1"/>
  <c r="K92" i="1"/>
  <c r="H57" i="1"/>
  <c r="J57" i="1" s="1"/>
  <c r="H56" i="1" l="1"/>
  <c r="J56" i="1" s="1"/>
  <c r="H55" i="1"/>
  <c r="J55" i="1" s="1"/>
  <c r="H54" i="1" l="1"/>
  <c r="J54" i="1" s="1"/>
  <c r="H53" i="1" l="1"/>
  <c r="J53" i="1" s="1"/>
  <c r="H52" i="1" l="1"/>
  <c r="J52" i="1" s="1"/>
  <c r="H51" i="1" l="1"/>
  <c r="J51" i="1" s="1"/>
  <c r="H50" i="1"/>
  <c r="J50" i="1" s="1"/>
  <c r="H49" i="1" l="1"/>
  <c r="J49" i="1" s="1"/>
  <c r="H48" i="1"/>
  <c r="J48" i="1" s="1"/>
  <c r="H47" i="1"/>
  <c r="J47" i="1" s="1"/>
  <c r="H46" i="1" l="1"/>
  <c r="J46" i="1" s="1"/>
  <c r="H45" i="1"/>
  <c r="J45" i="1" s="1"/>
  <c r="H44" i="1" l="1"/>
  <c r="J44" i="1" s="1"/>
  <c r="H43" i="1"/>
  <c r="J43" i="1" s="1"/>
  <c r="H42" i="1"/>
  <c r="J42" i="1" s="1"/>
  <c r="H41" i="1" l="1"/>
  <c r="J41" i="1" s="1"/>
  <c r="H40" i="1" l="1"/>
  <c r="J40" i="1" s="1"/>
  <c r="H39" i="1"/>
  <c r="J39" i="1" s="1"/>
  <c r="H38" i="1" l="1"/>
  <c r="J38" i="1" s="1"/>
  <c r="H37" i="1"/>
  <c r="H36" i="1"/>
  <c r="J36" i="1" s="1"/>
  <c r="J37" i="1" l="1"/>
  <c r="K61" i="1"/>
  <c r="H35" i="1"/>
  <c r="J35" i="1" s="1"/>
  <c r="H34" i="1"/>
  <c r="J34" i="1" s="1"/>
  <c r="H33" i="1"/>
  <c r="J33" i="1" s="1"/>
  <c r="H32" i="1" l="1"/>
  <c r="J32" i="1" s="1"/>
  <c r="H31" i="1" l="1"/>
  <c r="J31" i="1" s="1"/>
  <c r="H30" i="1"/>
  <c r="J30" i="1" s="1"/>
  <c r="H29" i="1"/>
  <c r="J29" i="1" s="1"/>
  <c r="H28" i="1" l="1"/>
  <c r="J28" i="1" s="1"/>
  <c r="H27" i="1"/>
  <c r="J27" i="1" s="1"/>
  <c r="H26" i="1"/>
  <c r="J26" i="1" s="1"/>
  <c r="H25" i="1" l="1"/>
  <c r="J25" i="1" s="1"/>
  <c r="H24" i="1" l="1"/>
  <c r="J24" i="1" s="1"/>
  <c r="H23" i="1"/>
  <c r="J23" i="1" s="1"/>
  <c r="H22" i="1" l="1"/>
  <c r="J22" i="1" s="1"/>
  <c r="H21" i="1"/>
  <c r="J21" i="1" s="1"/>
  <c r="H20" i="1" l="1"/>
  <c r="J20" i="1" s="1"/>
  <c r="H19" i="1" l="1"/>
  <c r="J19" i="1" s="1"/>
  <c r="H18" i="1" l="1"/>
  <c r="J18" i="1" s="1"/>
  <c r="H17" i="1" l="1"/>
  <c r="J17" i="1" s="1"/>
  <c r="H16" i="1" l="1"/>
  <c r="J16" i="1" s="1"/>
  <c r="H15" i="1" l="1"/>
  <c r="J15" i="1" s="1"/>
  <c r="H14" i="1" l="1"/>
  <c r="J14" i="1" s="1"/>
  <c r="H13" i="1"/>
  <c r="J13" i="1" s="1"/>
  <c r="E9" i="1"/>
  <c r="H12" i="1"/>
  <c r="J12" i="1" s="1"/>
  <c r="I9" i="1"/>
  <c r="G9" i="1"/>
  <c r="F9" i="1"/>
  <c r="C4" i="1" s="1"/>
  <c r="H11" i="1"/>
  <c r="K36" i="1" s="1"/>
  <c r="C6" i="1" l="1"/>
  <c r="C5" i="1"/>
  <c r="H9" i="1"/>
  <c r="J9" i="1" s="1"/>
  <c r="F4" i="1"/>
  <c r="J11" i="1"/>
  <c r="F6" i="1"/>
  <c r="F7" i="1"/>
  <c r="I7" i="1"/>
  <c r="F5" i="1" l="1"/>
  <c r="H5" i="1" l="1"/>
  <c r="H2" i="1"/>
  <c r="H3" i="1"/>
  <c r="H4" i="1"/>
  <c r="H1" i="1" l="1"/>
</calcChain>
</file>

<file path=xl/sharedStrings.xml><?xml version="1.0" encoding="utf-8"?>
<sst xmlns="http://schemas.openxmlformats.org/spreadsheetml/2006/main" count="142" uniqueCount="69">
  <si>
    <t>Miesięczny koszt utrzymania</t>
  </si>
  <si>
    <t>Koszt 1km</t>
  </si>
  <si>
    <t>M-cy</t>
  </si>
  <si>
    <r>
      <t>P</t>
    </r>
    <r>
      <rPr>
        <b/>
        <sz val="10"/>
        <rFont val="Arial CE"/>
        <charset val="238"/>
      </rPr>
      <t>aliwo</t>
    </r>
  </si>
  <si>
    <t>Przebieg</t>
  </si>
  <si>
    <t>Wydatek</t>
  </si>
  <si>
    <t>Koszt</t>
  </si>
  <si>
    <t>Data</t>
  </si>
  <si>
    <t>zł/litr</t>
  </si>
  <si>
    <t>Litrów</t>
  </si>
  <si>
    <t>km</t>
  </si>
  <si>
    <t>l/100km</t>
  </si>
  <si>
    <t>Rejestracja</t>
  </si>
  <si>
    <r>
      <t>U</t>
    </r>
    <r>
      <rPr>
        <sz val="10"/>
        <rFont val="Arial CE"/>
        <charset val="238"/>
      </rPr>
      <t>trata wartości U=Z-S</t>
    </r>
  </si>
  <si>
    <t>Utrata na wartości</t>
  </si>
  <si>
    <t>Eksploatacja bieżąca</t>
  </si>
  <si>
    <t>Paliwo</t>
  </si>
  <si>
    <t>Ubezpieczenie</t>
  </si>
  <si>
    <t>Całkowity koszt utrzymania</t>
  </si>
  <si>
    <r>
      <t xml:space="preserve">Teoretyczna wartość </t>
    </r>
    <r>
      <rPr>
        <u/>
        <sz val="10"/>
        <rFont val="Arial CE"/>
        <charset val="238"/>
      </rPr>
      <t>S</t>
    </r>
    <r>
      <rPr>
        <sz val="10"/>
        <rFont val="Arial CE"/>
        <charset val="238"/>
      </rPr>
      <t>przedaży</t>
    </r>
  </si>
  <si>
    <r>
      <t>C</t>
    </r>
    <r>
      <rPr>
        <sz val="10"/>
        <rFont val="Arial CE"/>
        <charset val="238"/>
      </rPr>
      <t>ałkowity koszt utrzymania C=U+E+P</t>
    </r>
  </si>
  <si>
    <t>km/mc</t>
  </si>
  <si>
    <t>Ekspl./mc</t>
  </si>
  <si>
    <t>Ekspl./km</t>
  </si>
  <si>
    <t>Paliwo/mc</t>
  </si>
  <si>
    <t>Paliwo/km</t>
  </si>
  <si>
    <t>Suma wydatków na ubezpieczenie</t>
  </si>
  <si>
    <t>Pakiet ubezpieczeń</t>
  </si>
  <si>
    <t>Eksploatacja bieżąca (bez ubezpieczenia) - suma</t>
  </si>
  <si>
    <r>
      <t>E</t>
    </r>
    <r>
      <rPr>
        <sz val="10"/>
        <rFont val="Arial CE"/>
        <charset val="238"/>
      </rPr>
      <t>ksploatacja bieżąca + ubezpieczenie</t>
    </r>
  </si>
  <si>
    <t>Średnie spalanie</t>
  </si>
  <si>
    <t>Hyundai Tucson</t>
  </si>
  <si>
    <t>Śmietniczka</t>
  </si>
  <si>
    <t>Myjnia</t>
  </si>
  <si>
    <t>Pierwsze tankowanie (19.09.2017)</t>
  </si>
  <si>
    <t>Opony zimowe (za pół ceny)</t>
  </si>
  <si>
    <t>Chusteczki do kokpitu, skrobaczka</t>
  </si>
  <si>
    <t>Płyn do spryskiwaczy</t>
  </si>
  <si>
    <t>Dywaniki</t>
  </si>
  <si>
    <t>Zmiana opon zima -&gt; lato</t>
  </si>
  <si>
    <t>Zmiana opon lato -&gt; zima</t>
  </si>
  <si>
    <t>co rok</t>
  </si>
  <si>
    <t>Wymiana oleju 5W30 AF Shell Hellix Prof. (5,3 l) z filtrem</t>
  </si>
  <si>
    <t>Odmrażacz do szyb</t>
  </si>
  <si>
    <t>Lakier zaprawkowy white sand Y3Y</t>
  </si>
  <si>
    <t>Przegląd, olej 5W30 Shell Hellix Ultra Prof. AP-L + filtry</t>
  </si>
  <si>
    <t>Przegląd karoserii po 2 latach</t>
  </si>
  <si>
    <t>Przegląd karoserii po 1. roku</t>
  </si>
  <si>
    <t>Zmiana opon lato -&gt; zima, dolewka płynu chłodniczego</t>
  </si>
  <si>
    <t>Wymiana oleju AP-L z filtrem, tarcz i klocków hamulcowych z przodu</t>
  </si>
  <si>
    <t>Zmiana opon zima -&gt; lato, czyszczenie sitka pompy paliwa</t>
  </si>
  <si>
    <t>Żarówki H7</t>
  </si>
  <si>
    <t>Wulkanizator</t>
  </si>
  <si>
    <t>Przegląd okresowy, olej, filtry, płyn ham., p.karoserii, dezynfekcja</t>
  </si>
  <si>
    <t>Zmiana opon lato -&gt; zima, myjnia</t>
  </si>
  <si>
    <t>Przegląd w SKP po 3 latach</t>
  </si>
  <si>
    <t>Dodatki do paliwa</t>
  </si>
  <si>
    <t>Żarówka H7</t>
  </si>
  <si>
    <t>Olej Shell Helix Utra Prof. 5W30 AM-L 5l</t>
  </si>
  <si>
    <t>Wymiana opon zima-lato, łatanie opony, wymiana żarówki H7</t>
  </si>
  <si>
    <t>Zmiana opon lato-&gt;zima, wymiana klocków hamulcowych z tyłu</t>
  </si>
  <si>
    <t>Pióra wycieraczek przód i tył</t>
  </si>
  <si>
    <t>Wymiana opon zima-lato, worki na opony</t>
  </si>
  <si>
    <t>Przegląd, wym. oleju silnik. i skrzyni, filtrów, płyn ham., ozon, przegl.nadw.</t>
  </si>
  <si>
    <t>Przegląd w SKP po 5 latach</t>
  </si>
  <si>
    <t>Cena zakupu</t>
  </si>
  <si>
    <t>Wymiana oleju z filtrem, tarcze i klocki przód</t>
  </si>
  <si>
    <t>Pióra wycieraczek przód</t>
  </si>
  <si>
    <t>Opony letnie, zmiana zima-&gt;lato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</si>
</sst>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8">
    <numFmt numFmtId="7" formatCode="#,##0.00\ &quot;zł&quot;;\-#,##0.00\ &quot;zł&quot;"/>
    <numFmt numFmtId="44" formatCode="_-* #,##0.00\ &quot;zł&quot;_-;\-* #,##0.00\ &quot;zł&quot;_-;_-* &quot;-&quot;??\ &quot;zł&quot;_-;_-@_-"/>
    <numFmt numFmtId="164" formatCode="_-* #,##0.00\ _z_ł_-;\-* #,##0.00\ _z_ł_-;_-* &quot;-&quot;??\ _z_ł_-;_-@_-"/>
    <numFmt numFmtId="165" formatCode="#,##0.00\ &quot;zł&quot;"/>
    <numFmt numFmtId="166" formatCode="yy/mm/dd"/>
    <numFmt numFmtId="167" formatCode="0.00;[Red]0.00"/>
    <numFmt numFmtId="168" formatCode="0.0%"/>
    <numFmt numFmtId="169" formatCode="[$-415]d\ mmm;@"/>
  </numFmts>
  <fonts count="12" x14ac:knownFonts="1">
    <font>
      <sz val="10"/>
      <name val="Arial"/>
      <charset val="238"/>
    </font>
    <font>
      <sz val="10"/>
      <name val="Arial"/>
      <charset val="238"/>
    </font>
    <font>
      <sz val="10"/>
      <name val="Arial CE"/>
      <charset val="238"/>
    </font>
    <font>
      <u/>
      <sz val="10"/>
      <name val="Arial CE"/>
      <charset val="238"/>
    </font>
    <font>
      <b/>
      <sz val="10"/>
      <name val="Arial CE"/>
      <charset val="238"/>
    </font>
    <font>
      <b/>
      <sz val="10"/>
      <color indexed="16"/>
      <name val="Arial CE"/>
      <charset val="238"/>
    </font>
    <font>
      <b/>
      <sz val="10"/>
      <color indexed="10"/>
      <name val="Arial CE"/>
      <charset val="238"/>
    </font>
    <font>
      <b/>
      <u/>
      <sz val="10"/>
      <name val="Arial CE"/>
      <charset val="238"/>
    </font>
    <font>
      <u/>
      <sz val="10"/>
      <color indexed="12"/>
      <name val="Arial"/>
      <charset val="238"/>
    </font>
    <font>
      <sz val="10"/>
      <name val="Arial"/>
      <charset val="238"/>
    </font>
    <font>
      <sz val="10"/>
      <color indexed="10"/>
      <name val="Arial"/>
      <charset val="238"/>
    </font>
    <font>
      <sz val="10"/>
      <name val="Arial"/>
      <family val="2"/>
      <charset val="238"/>
    </font>
  </fonts>
  <fills count="10">
    <fill>
      <patternFill patternType="none"/>
    </fill>
    <fill>
      <patternFill patternType="gray125"/>
    </fill>
    <fill>
      <patternFill patternType="solid">
        <fgColor indexed="42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2"/>
        <bgColor indexed="64"/>
      </patternFill>
    </fill>
  </fills>
  <borders count="50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4">
    <xf numFmtId="0" fontId="0" fillId="0" borderId="0"/>
    <xf numFmtId="164" fontId="1" fillId="0" borderId="0" applyFont="0" applyFill="0" applyBorder="0" applyAlignment="0" applyProtection="0"/>
    <xf numFmtId="0" fontId="8" fillId="0" borderId="0" applyNumberFormat="0" applyFill="0" applyBorder="0" applyAlignment="0" applyProtection="0">
      <alignment vertical="top"/>
      <protection locked="0"/>
    </xf>
    <xf numFmtId="44" fontId="1" fillId="0" borderId="0" applyFont="0" applyFill="0" applyBorder="0" applyAlignment="0" applyProtection="0"/>
  </cellStyleXfs>
  <cellXfs count="147">
    <xf numFmtId="0" fontId="0" fillId="0" borderId="0" xfId="0"/>
    <xf numFmtId="3" fontId="2" fillId="0" borderId="0" xfId="0" applyNumberFormat="1" applyFont="1" applyAlignment="1">
      <alignment horizontal="left"/>
    </xf>
    <xf numFmtId="0" fontId="2" fillId="0" borderId="1" xfId="0" applyFont="1" applyBorder="1"/>
    <xf numFmtId="165" fontId="5" fillId="2" borderId="2" xfId="0" applyNumberFormat="1" applyFont="1" applyFill="1" applyBorder="1" applyAlignment="1">
      <alignment horizontal="left"/>
    </xf>
    <xf numFmtId="2" fontId="2" fillId="0" borderId="0" xfId="0" applyNumberFormat="1" applyFont="1"/>
    <xf numFmtId="3" fontId="2" fillId="0" borderId="0" xfId="0" applyNumberFormat="1" applyFont="1"/>
    <xf numFmtId="3" fontId="2" fillId="0" borderId="3" xfId="0" applyNumberFormat="1" applyFont="1" applyBorder="1"/>
    <xf numFmtId="0" fontId="2" fillId="0" borderId="4" xfId="0" applyFont="1" applyBorder="1"/>
    <xf numFmtId="165" fontId="2" fillId="0" borderId="0" xfId="0" applyNumberFormat="1" applyFont="1"/>
    <xf numFmtId="165" fontId="4" fillId="3" borderId="5" xfId="0" applyNumberFormat="1" applyFont="1" applyFill="1" applyBorder="1"/>
    <xf numFmtId="165" fontId="4" fillId="3" borderId="6" xfId="0" applyNumberFormat="1" applyFont="1" applyFill="1" applyBorder="1"/>
    <xf numFmtId="2" fontId="2" fillId="2" borderId="7" xfId="0" applyNumberFormat="1" applyFont="1" applyFill="1" applyBorder="1" applyAlignment="1">
      <alignment horizontal="center"/>
    </xf>
    <xf numFmtId="3" fontId="4" fillId="3" borderId="8" xfId="0" applyNumberFormat="1" applyFont="1" applyFill="1" applyBorder="1"/>
    <xf numFmtId="0" fontId="2" fillId="0" borderId="0" xfId="0" applyFont="1"/>
    <xf numFmtId="0" fontId="4" fillId="0" borderId="0" xfId="0" applyFont="1"/>
    <xf numFmtId="167" fontId="4" fillId="3" borderId="9" xfId="1" applyNumberFormat="1" applyFont="1" applyFill="1" applyBorder="1" applyAlignment="1">
      <alignment horizontal="center"/>
    </xf>
    <xf numFmtId="166" fontId="2" fillId="2" borderId="10" xfId="0" applyNumberFormat="1" applyFont="1" applyFill="1" applyBorder="1" applyAlignment="1">
      <alignment horizontal="center"/>
    </xf>
    <xf numFmtId="3" fontId="2" fillId="2" borderId="11" xfId="0" applyNumberFormat="1" applyFont="1" applyFill="1" applyBorder="1" applyAlignment="1">
      <alignment horizontal="center"/>
    </xf>
    <xf numFmtId="3" fontId="2" fillId="0" borderId="12" xfId="0" applyNumberFormat="1" applyFont="1" applyBorder="1"/>
    <xf numFmtId="49" fontId="2" fillId="0" borderId="13" xfId="0" applyNumberFormat="1" applyFont="1" applyBorder="1"/>
    <xf numFmtId="0" fontId="2" fillId="0" borderId="14" xfId="0" applyFont="1" applyBorder="1"/>
    <xf numFmtId="3" fontId="2" fillId="0" borderId="13" xfId="0" applyNumberFormat="1" applyFont="1" applyBorder="1"/>
    <xf numFmtId="49" fontId="2" fillId="0" borderId="15" xfId="0" applyNumberFormat="1" applyFont="1" applyBorder="1"/>
    <xf numFmtId="166" fontId="4" fillId="2" borderId="16" xfId="0" applyNumberFormat="1" applyFont="1" applyFill="1" applyBorder="1" applyAlignment="1">
      <alignment horizontal="center"/>
    </xf>
    <xf numFmtId="167" fontId="2" fillId="0" borderId="13" xfId="0" applyNumberFormat="1" applyFont="1" applyBorder="1"/>
    <xf numFmtId="165" fontId="2" fillId="0" borderId="13" xfId="3" applyNumberFormat="1" applyFont="1" applyBorder="1"/>
    <xf numFmtId="165" fontId="2" fillId="0" borderId="2" xfId="3" applyNumberFormat="1" applyFont="1" applyBorder="1"/>
    <xf numFmtId="165" fontId="2" fillId="4" borderId="5" xfId="3" applyNumberFormat="1" applyFont="1" applyFill="1" applyBorder="1"/>
    <xf numFmtId="165" fontId="2" fillId="0" borderId="5" xfId="3" applyNumberFormat="1" applyFont="1" applyBorder="1"/>
    <xf numFmtId="165" fontId="0" fillId="0" borderId="5" xfId="3" applyNumberFormat="1" applyFont="1" applyBorder="1"/>
    <xf numFmtId="165" fontId="2" fillId="0" borderId="3" xfId="3" applyNumberFormat="1" applyFont="1" applyFill="1" applyBorder="1"/>
    <xf numFmtId="165" fontId="0" fillId="0" borderId="0" xfId="0" applyNumberFormat="1"/>
    <xf numFmtId="3" fontId="4" fillId="3" borderId="17" xfId="1" applyNumberFormat="1" applyFont="1" applyFill="1" applyBorder="1" applyAlignment="1">
      <alignment horizontal="right"/>
    </xf>
    <xf numFmtId="3" fontId="0" fillId="0" borderId="0" xfId="0" applyNumberFormat="1"/>
    <xf numFmtId="165" fontId="0" fillId="0" borderId="18" xfId="0" applyNumberFormat="1" applyBorder="1"/>
    <xf numFmtId="3" fontId="0" fillId="0" borderId="19" xfId="0" applyNumberFormat="1" applyBorder="1"/>
    <xf numFmtId="0" fontId="0" fillId="0" borderId="13" xfId="0" applyBorder="1"/>
    <xf numFmtId="168" fontId="2" fillId="0" borderId="3" xfId="0" applyNumberFormat="1" applyFont="1" applyBorder="1"/>
    <xf numFmtId="165" fontId="0" fillId="0" borderId="5" xfId="0" applyNumberFormat="1" applyBorder="1"/>
    <xf numFmtId="3" fontId="0" fillId="0" borderId="20" xfId="0" applyNumberFormat="1" applyBorder="1"/>
    <xf numFmtId="0" fontId="0" fillId="0" borderId="21" xfId="0" applyBorder="1"/>
    <xf numFmtId="168" fontId="2" fillId="0" borderId="0" xfId="0" applyNumberFormat="1" applyFont="1"/>
    <xf numFmtId="165" fontId="8" fillId="0" borderId="0" xfId="2" applyNumberFormat="1" applyBorder="1" applyAlignment="1" applyProtection="1"/>
    <xf numFmtId="168" fontId="2" fillId="0" borderId="0" xfId="0" applyNumberFormat="1" applyFont="1" applyAlignment="1">
      <alignment horizontal="center"/>
    </xf>
    <xf numFmtId="49" fontId="2" fillId="2" borderId="22" xfId="0" applyNumberFormat="1" applyFont="1" applyFill="1" applyBorder="1"/>
    <xf numFmtId="165" fontId="4" fillId="3" borderId="23" xfId="0" applyNumberFormat="1" applyFont="1" applyFill="1" applyBorder="1"/>
    <xf numFmtId="49" fontId="2" fillId="2" borderId="24" xfId="0" applyNumberFormat="1" applyFont="1" applyFill="1" applyBorder="1"/>
    <xf numFmtId="165" fontId="0" fillId="5" borderId="0" xfId="3" applyNumberFormat="1" applyFont="1" applyFill="1" applyAlignment="1"/>
    <xf numFmtId="165" fontId="2" fillId="4" borderId="2" xfId="3" applyNumberFormat="1" applyFont="1" applyFill="1" applyBorder="1"/>
    <xf numFmtId="3" fontId="2" fillId="0" borderId="15" xfId="0" applyNumberFormat="1" applyFont="1" applyBorder="1"/>
    <xf numFmtId="165" fontId="2" fillId="0" borderId="3" xfId="3" applyNumberFormat="1" applyFont="1" applyBorder="1"/>
    <xf numFmtId="165" fontId="2" fillId="0" borderId="2" xfId="3" applyNumberFormat="1" applyFont="1" applyFill="1" applyBorder="1"/>
    <xf numFmtId="165" fontId="0" fillId="0" borderId="18" xfId="3" applyNumberFormat="1" applyFont="1" applyBorder="1"/>
    <xf numFmtId="3" fontId="0" fillId="0" borderId="13" xfId="0" applyNumberFormat="1" applyBorder="1"/>
    <xf numFmtId="3" fontId="10" fillId="0" borderId="19" xfId="0" applyNumberFormat="1" applyFont="1" applyBorder="1"/>
    <xf numFmtId="165" fontId="2" fillId="0" borderId="5" xfId="3" applyNumberFormat="1" applyFont="1" applyFill="1" applyBorder="1"/>
    <xf numFmtId="165" fontId="2" fillId="0" borderId="25" xfId="3" applyNumberFormat="1" applyFont="1" applyBorder="1"/>
    <xf numFmtId="165" fontId="9" fillId="6" borderId="0" xfId="3" applyNumberFormat="1" applyFont="1" applyFill="1" applyAlignment="1"/>
    <xf numFmtId="49" fontId="2" fillId="0" borderId="12" xfId="0" applyNumberFormat="1" applyFont="1" applyBorder="1"/>
    <xf numFmtId="165" fontId="2" fillId="0" borderId="26" xfId="3" applyNumberFormat="1" applyFont="1" applyFill="1" applyBorder="1"/>
    <xf numFmtId="165" fontId="2" fillId="2" borderId="27" xfId="0" applyNumberFormat="1" applyFont="1" applyFill="1" applyBorder="1" applyAlignment="1">
      <alignment horizontal="center"/>
    </xf>
    <xf numFmtId="0" fontId="0" fillId="0" borderId="28" xfId="0" applyBorder="1"/>
    <xf numFmtId="166" fontId="2" fillId="2" borderId="29" xfId="0" applyNumberFormat="1" applyFont="1" applyFill="1" applyBorder="1" applyAlignment="1">
      <alignment horizontal="left"/>
    </xf>
    <xf numFmtId="166" fontId="2" fillId="2" borderId="24" xfId="0" applyNumberFormat="1" applyFont="1" applyFill="1" applyBorder="1" applyAlignment="1">
      <alignment horizontal="left"/>
    </xf>
    <xf numFmtId="10" fontId="2" fillId="3" borderId="10" xfId="0" applyNumberFormat="1" applyFont="1" applyFill="1" applyBorder="1"/>
    <xf numFmtId="10" fontId="2" fillId="3" borderId="9" xfId="0" applyNumberFormat="1" applyFont="1" applyFill="1" applyBorder="1"/>
    <xf numFmtId="10" fontId="2" fillId="3" borderId="31" xfId="0" applyNumberFormat="1" applyFont="1" applyFill="1" applyBorder="1"/>
    <xf numFmtId="0" fontId="11" fillId="0" borderId="0" xfId="0" applyFont="1"/>
    <xf numFmtId="3" fontId="2" fillId="2" borderId="32" xfId="0" applyNumberFormat="1" applyFont="1" applyFill="1" applyBorder="1" applyAlignment="1">
      <alignment horizontal="left"/>
    </xf>
    <xf numFmtId="3" fontId="2" fillId="2" borderId="8" xfId="0" applyNumberFormat="1" applyFont="1" applyFill="1" applyBorder="1" applyAlignment="1">
      <alignment horizontal="left"/>
    </xf>
    <xf numFmtId="3" fontId="2" fillId="2" borderId="33" xfId="0" applyNumberFormat="1" applyFont="1" applyFill="1" applyBorder="1" applyAlignment="1">
      <alignment horizontal="left"/>
    </xf>
    <xf numFmtId="3" fontId="2" fillId="2" borderId="34" xfId="0" applyNumberFormat="1" applyFont="1" applyFill="1" applyBorder="1" applyAlignment="1">
      <alignment horizontal="left"/>
    </xf>
    <xf numFmtId="3" fontId="2" fillId="2" borderId="20" xfId="0" applyNumberFormat="1" applyFont="1" applyFill="1" applyBorder="1" applyAlignment="1">
      <alignment horizontal="left"/>
    </xf>
    <xf numFmtId="3" fontId="2" fillId="2" borderId="18" xfId="0" applyNumberFormat="1" applyFont="1" applyFill="1" applyBorder="1" applyAlignment="1">
      <alignment horizontal="left"/>
    </xf>
    <xf numFmtId="3" fontId="2" fillId="2" borderId="35" xfId="0" applyNumberFormat="1" applyFont="1" applyFill="1" applyBorder="1" applyAlignment="1">
      <alignment horizontal="left"/>
    </xf>
    <xf numFmtId="3" fontId="2" fillId="2" borderId="36" xfId="0" applyNumberFormat="1" applyFont="1" applyFill="1" applyBorder="1" applyAlignment="1">
      <alignment horizontal="left"/>
    </xf>
    <xf numFmtId="2" fontId="0" fillId="0" borderId="28" xfId="0" applyNumberFormat="1" applyBorder="1"/>
    <xf numFmtId="2" fontId="0" fillId="0" borderId="30" xfId="0" applyNumberFormat="1" applyBorder="1"/>
    <xf numFmtId="0" fontId="0" fillId="0" borderId="37" xfId="0" applyBorder="1"/>
    <xf numFmtId="2" fontId="2" fillId="0" borderId="28" xfId="0" applyNumberFormat="1" applyFont="1" applyBorder="1"/>
    <xf numFmtId="2" fontId="2" fillId="2" borderId="38" xfId="0" applyNumberFormat="1" applyFont="1" applyFill="1" applyBorder="1" applyAlignment="1">
      <alignment horizontal="center"/>
    </xf>
    <xf numFmtId="2" fontId="4" fillId="3" borderId="39" xfId="0" applyNumberFormat="1" applyFont="1" applyFill="1" applyBorder="1" applyAlignment="1">
      <alignment horizontal="center"/>
    </xf>
    <xf numFmtId="2" fontId="4" fillId="2" borderId="34" xfId="0" applyNumberFormat="1" applyFont="1" applyFill="1" applyBorder="1" applyAlignment="1">
      <alignment horizontal="center"/>
    </xf>
    <xf numFmtId="2" fontId="4" fillId="2" borderId="22" xfId="0" applyNumberFormat="1" applyFont="1" applyFill="1" applyBorder="1" applyAlignment="1">
      <alignment horizontal="left"/>
    </xf>
    <xf numFmtId="165" fontId="4" fillId="3" borderId="22" xfId="0" applyNumberFormat="1" applyFont="1" applyFill="1" applyBorder="1"/>
    <xf numFmtId="165" fontId="2" fillId="2" borderId="38" xfId="0" applyNumberFormat="1" applyFont="1" applyFill="1" applyBorder="1" applyAlignment="1">
      <alignment horizontal="center"/>
    </xf>
    <xf numFmtId="165" fontId="2" fillId="0" borderId="40" xfId="0" applyNumberFormat="1" applyFont="1" applyBorder="1"/>
    <xf numFmtId="165" fontId="2" fillId="2" borderId="41" xfId="0" applyNumberFormat="1" applyFont="1" applyFill="1" applyBorder="1" applyAlignment="1">
      <alignment horizontal="center"/>
    </xf>
    <xf numFmtId="3" fontId="4" fillId="3" borderId="33" xfId="0" applyNumberFormat="1" applyFont="1" applyFill="1" applyBorder="1"/>
    <xf numFmtId="3" fontId="2" fillId="2" borderId="35" xfId="0" applyNumberFormat="1" applyFont="1" applyFill="1" applyBorder="1" applyAlignment="1">
      <alignment horizontal="center"/>
    </xf>
    <xf numFmtId="2" fontId="4" fillId="3" borderId="40" xfId="0" applyNumberFormat="1" applyFont="1" applyFill="1" applyBorder="1"/>
    <xf numFmtId="2" fontId="2" fillId="2" borderId="41" xfId="0" applyNumberFormat="1" applyFont="1" applyFill="1" applyBorder="1" applyAlignment="1">
      <alignment horizontal="center"/>
    </xf>
    <xf numFmtId="7" fontId="2" fillId="0" borderId="19" xfId="3" applyNumberFormat="1" applyFont="1" applyBorder="1"/>
    <xf numFmtId="14" fontId="2" fillId="0" borderId="9" xfId="0" applyNumberFormat="1" applyFont="1" applyBorder="1" applyAlignment="1">
      <alignment horizontal="center"/>
    </xf>
    <xf numFmtId="14" fontId="2" fillId="0" borderId="31" xfId="0" applyNumberFormat="1" applyFont="1" applyBorder="1" applyAlignment="1">
      <alignment horizontal="center"/>
    </xf>
    <xf numFmtId="169" fontId="0" fillId="0" borderId="42" xfId="0" applyNumberFormat="1" applyBorder="1" applyAlignment="1">
      <alignment horizontal="center"/>
    </xf>
    <xf numFmtId="169" fontId="10" fillId="0" borderId="42" xfId="0" applyNumberFormat="1" applyFont="1" applyBorder="1" applyAlignment="1">
      <alignment horizontal="center"/>
    </xf>
    <xf numFmtId="3" fontId="2" fillId="0" borderId="23" xfId="0" applyNumberFormat="1" applyFont="1" applyBorder="1"/>
    <xf numFmtId="3" fontId="2" fillId="0" borderId="5" xfId="0" applyNumberFormat="1" applyFont="1" applyBorder="1"/>
    <xf numFmtId="165" fontId="4" fillId="3" borderId="30" xfId="0" applyNumberFormat="1" applyFont="1" applyFill="1" applyBorder="1" applyAlignment="1">
      <alignment horizontal="right"/>
    </xf>
    <xf numFmtId="165" fontId="4" fillId="3" borderId="18" xfId="0" applyNumberFormat="1" applyFont="1" applyFill="1" applyBorder="1"/>
    <xf numFmtId="165" fontId="6" fillId="3" borderId="30" xfId="0" applyNumberFormat="1" applyFont="1" applyFill="1" applyBorder="1" applyAlignment="1">
      <alignment horizontal="right"/>
    </xf>
    <xf numFmtId="165" fontId="6" fillId="3" borderId="18" xfId="0" applyNumberFormat="1" applyFont="1" applyFill="1" applyBorder="1"/>
    <xf numFmtId="165" fontId="4" fillId="3" borderId="8" xfId="0" applyNumberFormat="1" applyFont="1" applyFill="1" applyBorder="1"/>
    <xf numFmtId="49" fontId="2" fillId="2" borderId="15" xfId="0" applyNumberFormat="1" applyFont="1" applyFill="1" applyBorder="1"/>
    <xf numFmtId="49" fontId="2" fillId="2" borderId="43" xfId="0" applyNumberFormat="1" applyFont="1" applyFill="1" applyBorder="1"/>
    <xf numFmtId="49" fontId="3" fillId="2" borderId="13" xfId="0" applyNumberFormat="1" applyFont="1" applyFill="1" applyBorder="1"/>
    <xf numFmtId="49" fontId="2" fillId="2" borderId="13" xfId="0" applyNumberFormat="1" applyFont="1" applyFill="1" applyBorder="1"/>
    <xf numFmtId="168" fontId="3" fillId="2" borderId="44" xfId="0" applyNumberFormat="1" applyFont="1" applyFill="1" applyBorder="1" applyAlignment="1">
      <alignment horizontal="left"/>
    </xf>
    <xf numFmtId="165" fontId="2" fillId="2" borderId="8" xfId="0" applyNumberFormat="1" applyFont="1" applyFill="1" applyBorder="1" applyAlignment="1">
      <alignment horizontal="center"/>
    </xf>
    <xf numFmtId="49" fontId="2" fillId="2" borderId="44" xfId="0" applyNumberFormat="1" applyFont="1" applyFill="1" applyBorder="1" applyAlignment="1">
      <alignment horizontal="left"/>
    </xf>
    <xf numFmtId="168" fontId="2" fillId="3" borderId="45" xfId="0" applyNumberFormat="1" applyFont="1" applyFill="1" applyBorder="1" applyAlignment="1">
      <alignment horizontal="right"/>
    </xf>
    <xf numFmtId="165" fontId="6" fillId="3" borderId="46" xfId="0" applyNumberFormat="1" applyFont="1" applyFill="1" applyBorder="1"/>
    <xf numFmtId="165" fontId="6" fillId="3" borderId="47" xfId="0" applyNumberFormat="1" applyFont="1" applyFill="1" applyBorder="1"/>
    <xf numFmtId="3" fontId="4" fillId="0" borderId="17" xfId="1" applyNumberFormat="1" applyFont="1" applyFill="1" applyBorder="1" applyAlignment="1">
      <alignment horizontal="right"/>
    </xf>
    <xf numFmtId="49" fontId="2" fillId="2" borderId="45" xfId="0" applyNumberFormat="1" applyFont="1" applyFill="1" applyBorder="1" applyAlignment="1">
      <alignment horizontal="left"/>
    </xf>
    <xf numFmtId="3" fontId="2" fillId="2" borderId="7" xfId="0" applyNumberFormat="1" applyFont="1" applyFill="1" applyBorder="1" applyAlignment="1">
      <alignment horizontal="center"/>
    </xf>
    <xf numFmtId="3" fontId="2" fillId="7" borderId="13" xfId="0" applyNumberFormat="1" applyFont="1" applyFill="1" applyBorder="1"/>
    <xf numFmtId="14" fontId="2" fillId="0" borderId="42" xfId="0" applyNumberFormat="1" applyFont="1" applyBorder="1" applyAlignment="1">
      <alignment horizontal="center"/>
    </xf>
    <xf numFmtId="7" fontId="2" fillId="0" borderId="27" xfId="3" applyNumberFormat="1" applyFont="1" applyBorder="1"/>
    <xf numFmtId="165" fontId="2" fillId="0" borderId="12" xfId="3" applyNumberFormat="1" applyFont="1" applyBorder="1"/>
    <xf numFmtId="167" fontId="2" fillId="0" borderId="12" xfId="0" applyNumberFormat="1" applyFont="1" applyBorder="1"/>
    <xf numFmtId="3" fontId="2" fillId="0" borderId="48" xfId="0" applyNumberFormat="1" applyFont="1" applyBorder="1"/>
    <xf numFmtId="7" fontId="2" fillId="0" borderId="49" xfId="3" applyNumberFormat="1" applyFont="1" applyBorder="1"/>
    <xf numFmtId="165" fontId="2" fillId="0" borderId="40" xfId="3" applyNumberFormat="1" applyFont="1" applyBorder="1"/>
    <xf numFmtId="167" fontId="2" fillId="0" borderId="40" xfId="0" applyNumberFormat="1" applyFont="1" applyBorder="1"/>
    <xf numFmtId="10" fontId="2" fillId="3" borderId="16" xfId="0" applyNumberFormat="1" applyFont="1" applyFill="1" applyBorder="1"/>
    <xf numFmtId="3" fontId="2" fillId="8" borderId="13" xfId="0" applyNumberFormat="1" applyFont="1" applyFill="1" applyBorder="1"/>
    <xf numFmtId="3" fontId="2" fillId="8" borderId="15" xfId="0" applyNumberFormat="1" applyFont="1" applyFill="1" applyBorder="1"/>
    <xf numFmtId="7" fontId="2" fillId="0" borderId="19" xfId="3" applyNumberFormat="1" applyFont="1" applyFill="1" applyBorder="1"/>
    <xf numFmtId="165" fontId="2" fillId="0" borderId="13" xfId="3" applyNumberFormat="1" applyFont="1" applyFill="1" applyBorder="1"/>
    <xf numFmtId="2" fontId="0" fillId="0" borderId="18" xfId="0" applyNumberFormat="1" applyBorder="1"/>
    <xf numFmtId="0" fontId="0" fillId="0" borderId="25" xfId="0" applyBorder="1"/>
    <xf numFmtId="2" fontId="2" fillId="0" borderId="29" xfId="0" applyNumberFormat="1" applyFont="1" applyBorder="1"/>
    <xf numFmtId="2" fontId="2" fillId="0" borderId="16" xfId="0" applyNumberFormat="1" applyFont="1" applyBorder="1"/>
    <xf numFmtId="2" fontId="2" fillId="2" borderId="10" xfId="0" applyNumberFormat="1" applyFont="1" applyFill="1" applyBorder="1" applyAlignment="1">
      <alignment horizontal="center"/>
    </xf>
    <xf numFmtId="2" fontId="2" fillId="0" borderId="22" xfId="0" applyNumberFormat="1" applyFont="1" applyBorder="1"/>
    <xf numFmtId="2" fontId="2" fillId="0" borderId="39" xfId="0" applyNumberFormat="1" applyFont="1" applyBorder="1"/>
    <xf numFmtId="2" fontId="2" fillId="0" borderId="24" xfId="0" applyNumberFormat="1" applyFont="1" applyBorder="1"/>
    <xf numFmtId="2" fontId="0" fillId="0" borderId="36" xfId="0" applyNumberFormat="1" applyBorder="1"/>
    <xf numFmtId="2" fontId="4" fillId="2" borderId="30" xfId="0" applyNumberFormat="1" applyFont="1" applyFill="1" applyBorder="1" applyAlignment="1">
      <alignment horizontal="center"/>
    </xf>
    <xf numFmtId="3" fontId="2" fillId="9" borderId="13" xfId="0" applyNumberFormat="1" applyFont="1" applyFill="1" applyBorder="1"/>
    <xf numFmtId="3" fontId="2" fillId="9" borderId="15" xfId="0" applyNumberFormat="1" applyFont="1" applyFill="1" applyBorder="1"/>
    <xf numFmtId="3" fontId="0" fillId="9" borderId="20" xfId="0" applyNumberFormat="1" applyFill="1" applyBorder="1"/>
    <xf numFmtId="3" fontId="7" fillId="2" borderId="17" xfId="0" applyNumberFormat="1" applyFont="1" applyFill="1" applyBorder="1" applyAlignment="1">
      <alignment horizontal="center"/>
    </xf>
    <xf numFmtId="3" fontId="7" fillId="2" borderId="32" xfId="0" applyNumberFormat="1" applyFont="1" applyFill="1" applyBorder="1" applyAlignment="1">
      <alignment horizontal="center"/>
    </xf>
    <xf numFmtId="3" fontId="7" fillId="2" borderId="8" xfId="0" applyNumberFormat="1" applyFont="1" applyFill="1" applyBorder="1" applyAlignment="1">
      <alignment horizontal="center"/>
    </xf>
  </cellXfs>
  <cellStyles count="4">
    <cellStyle name="Dziesiętny" xfId="1" builtinId="3"/>
    <cellStyle name="Hiperłącze" xfId="2" builtinId="8"/>
    <cellStyle name="Normalny" xfId="0" builtinId="0"/>
    <cellStyle name="Walutowy" xfId="3" builtinId="4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230"/>
  <sheetViews>
    <sheetView tabSelected="1" zoomScaleNormal="100" workbookViewId="0"/>
  </sheetViews>
  <sheetFormatPr defaultRowHeight="13.2" x14ac:dyDescent="0.25"/>
  <cols>
    <col min="1" max="1" width="8" style="33" customWidth="1"/>
    <col min="2" max="2" width="63.6640625" customWidth="1"/>
    <col min="3" max="3" width="12" style="31" customWidth="1"/>
    <col min="4" max="4" width="2.44140625" customWidth="1"/>
    <col min="5" max="5" width="10.6640625" customWidth="1"/>
    <col min="6" max="6" width="11.33203125" customWidth="1"/>
    <col min="7" max="7" width="7.33203125" customWidth="1"/>
    <col min="8" max="9" width="8" customWidth="1"/>
    <col min="10" max="10" width="8.5546875" customWidth="1"/>
    <col min="11" max="11" width="8.6640625" customWidth="1"/>
  </cols>
  <sheetData>
    <row r="1" spans="1:15" ht="13.8" thickBot="1" x14ac:dyDescent="0.3">
      <c r="A1" s="1"/>
      <c r="B1" s="104" t="s">
        <v>65</v>
      </c>
      <c r="C1" s="99">
        <v>109000</v>
      </c>
      <c r="D1" s="2"/>
      <c r="E1" s="3" t="s">
        <v>31</v>
      </c>
      <c r="F1" s="60"/>
      <c r="G1" s="8"/>
      <c r="H1" s="126">
        <f>SUM(H2:H5)</f>
        <v>1</v>
      </c>
      <c r="I1" s="68" t="s">
        <v>18</v>
      </c>
      <c r="J1" s="68"/>
      <c r="K1" s="69"/>
      <c r="M1" s="40"/>
      <c r="N1" s="40"/>
      <c r="O1" s="41"/>
    </row>
    <row r="2" spans="1:15" x14ac:dyDescent="0.25">
      <c r="A2" s="6"/>
      <c r="B2" s="105" t="s">
        <v>19</v>
      </c>
      <c r="C2" s="100">
        <v>74000</v>
      </c>
      <c r="D2" s="7"/>
      <c r="E2" s="42"/>
      <c r="F2" s="8"/>
      <c r="G2" s="8"/>
      <c r="H2" s="65">
        <f>C3/C4</f>
        <v>0.34049189989226841</v>
      </c>
      <c r="I2" s="70" t="s">
        <v>14</v>
      </c>
      <c r="J2" s="70"/>
      <c r="K2" s="71"/>
      <c r="O2" s="41"/>
    </row>
    <row r="3" spans="1:15" ht="13.8" thickBot="1" x14ac:dyDescent="0.3">
      <c r="A3" s="37"/>
      <c r="B3" s="106" t="s">
        <v>13</v>
      </c>
      <c r="C3" s="100">
        <f>C1-C2</f>
        <v>35000</v>
      </c>
      <c r="D3" s="7"/>
      <c r="H3" s="66">
        <f>F9/C4</f>
        <v>0.36427350799854391</v>
      </c>
      <c r="I3" s="72" t="s">
        <v>16</v>
      </c>
      <c r="J3" s="72"/>
      <c r="K3" s="73"/>
      <c r="O3" s="41"/>
    </row>
    <row r="4" spans="1:15" x14ac:dyDescent="0.25">
      <c r="B4" s="106" t="s">
        <v>20</v>
      </c>
      <c r="C4" s="101">
        <f>C3+C8+F9</f>
        <v>102792.45999999999</v>
      </c>
      <c r="D4" s="7"/>
      <c r="E4" s="44" t="s">
        <v>22</v>
      </c>
      <c r="F4" s="45">
        <f ca="1">C8/E9</f>
        <v>444.11546341463418</v>
      </c>
      <c r="G4" s="8"/>
      <c r="H4" s="66">
        <f>C19/C4</f>
        <v>0.15706297913290526</v>
      </c>
      <c r="I4" s="72" t="s">
        <v>15</v>
      </c>
      <c r="J4" s="72"/>
      <c r="K4" s="73"/>
      <c r="O4" s="41"/>
    </row>
    <row r="5" spans="1:15" ht="13.8" thickBot="1" x14ac:dyDescent="0.3">
      <c r="A5" s="37"/>
      <c r="B5" s="107" t="s">
        <v>0</v>
      </c>
      <c r="C5" s="102">
        <f ca="1">C4/E9</f>
        <v>1504.2799024390245</v>
      </c>
      <c r="D5" s="7"/>
      <c r="E5" s="46" t="s">
        <v>23</v>
      </c>
      <c r="F5" s="10">
        <f>C8/I9</f>
        <v>0.28299831214972443</v>
      </c>
      <c r="G5" s="43"/>
      <c r="H5" s="64">
        <f>C9/C4</f>
        <v>0.13817161297628253</v>
      </c>
      <c r="I5" s="74" t="s">
        <v>17</v>
      </c>
      <c r="J5" s="74"/>
      <c r="K5" s="75"/>
      <c r="O5" s="41"/>
    </row>
    <row r="6" spans="1:15" ht="13.8" thickBot="1" x14ac:dyDescent="0.3">
      <c r="A6" s="5"/>
      <c r="B6" s="105" t="s">
        <v>1</v>
      </c>
      <c r="C6" s="112">
        <f>C4/I9</f>
        <v>0.95855404384680654</v>
      </c>
      <c r="D6" s="7"/>
      <c r="E6" s="62" t="s">
        <v>24</v>
      </c>
      <c r="F6" s="9">
        <f ca="1">F9/E9</f>
        <v>547.96931707317071</v>
      </c>
      <c r="G6" s="8"/>
      <c r="H6" s="4"/>
      <c r="I6" s="5"/>
      <c r="J6" s="4"/>
    </row>
    <row r="7" spans="1:15" ht="13.8" thickBot="1" x14ac:dyDescent="0.3">
      <c r="A7" s="6"/>
      <c r="B7" s="105"/>
      <c r="C7" s="113"/>
      <c r="D7" s="13"/>
      <c r="E7" s="63" t="s">
        <v>25</v>
      </c>
      <c r="F7" s="10">
        <f>F9/I9</f>
        <v>0.34917584415826625</v>
      </c>
      <c r="G7" s="8"/>
      <c r="H7" s="11" t="s">
        <v>21</v>
      </c>
      <c r="I7" s="12">
        <f ca="1">I9/E9</f>
        <v>1569.3219512195124</v>
      </c>
      <c r="J7" s="4"/>
    </row>
    <row r="8" spans="1:15" ht="13.8" thickBot="1" x14ac:dyDescent="0.3">
      <c r="A8" s="114"/>
      <c r="B8" s="108" t="s">
        <v>29</v>
      </c>
      <c r="C8" s="103">
        <f>C9+C19</f>
        <v>30347.89</v>
      </c>
      <c r="D8" s="13"/>
      <c r="E8" s="23" t="s">
        <v>2</v>
      </c>
      <c r="F8" s="144" t="s">
        <v>3</v>
      </c>
      <c r="G8" s="145"/>
      <c r="H8" s="145"/>
      <c r="I8" s="146"/>
      <c r="J8" s="83" t="s">
        <v>30</v>
      </c>
      <c r="K8" s="82"/>
      <c r="L8" s="67"/>
    </row>
    <row r="9" spans="1:15" ht="13.8" thickBot="1" x14ac:dyDescent="0.3">
      <c r="A9" s="32"/>
      <c r="B9" s="111" t="s">
        <v>26</v>
      </c>
      <c r="C9" s="103">
        <f>SUM(C11:C18)</f>
        <v>14203</v>
      </c>
      <c r="D9" s="14"/>
      <c r="E9" s="15">
        <f ca="1">DAYS360(DATE(2017,9,15),NOW(),1)/30</f>
        <v>68.333333333333329</v>
      </c>
      <c r="F9" s="84">
        <f>SUM(F11:F250)</f>
        <v>37444.57</v>
      </c>
      <c r="G9" s="86">
        <f>AVERAGE(G11:G250)</f>
        <v>5.4600689655172419</v>
      </c>
      <c r="H9" s="90">
        <f>SUM(H11:H250)</f>
        <v>6896.4022938432045</v>
      </c>
      <c r="I9" s="88">
        <f>MAX(I11:I250)-A23</f>
        <v>107237</v>
      </c>
      <c r="J9" s="81">
        <f>(H9/I9)*100</f>
        <v>6.4309914431056487</v>
      </c>
      <c r="K9" s="140" t="s">
        <v>41</v>
      </c>
    </row>
    <row r="10" spans="1:15" ht="13.8" thickBot="1" x14ac:dyDescent="0.3">
      <c r="A10" s="17" t="s">
        <v>4</v>
      </c>
      <c r="B10" s="110" t="s">
        <v>5</v>
      </c>
      <c r="C10" s="109" t="s">
        <v>6</v>
      </c>
      <c r="D10" s="13"/>
      <c r="E10" s="16" t="s">
        <v>7</v>
      </c>
      <c r="F10" s="85" t="s">
        <v>6</v>
      </c>
      <c r="G10" s="87" t="s">
        <v>8</v>
      </c>
      <c r="H10" s="91" t="s">
        <v>9</v>
      </c>
      <c r="I10" s="89" t="s">
        <v>10</v>
      </c>
      <c r="J10" s="80" t="s">
        <v>11</v>
      </c>
      <c r="K10" s="135" t="s">
        <v>11</v>
      </c>
    </row>
    <row r="11" spans="1:15" x14ac:dyDescent="0.25">
      <c r="A11" s="21">
        <v>11</v>
      </c>
      <c r="B11" s="19" t="s">
        <v>27</v>
      </c>
      <c r="C11" s="48">
        <v>2540</v>
      </c>
      <c r="D11" s="20"/>
      <c r="E11" s="93">
        <v>43005</v>
      </c>
      <c r="F11" s="123">
        <v>236.74</v>
      </c>
      <c r="G11" s="124">
        <v>4.46</v>
      </c>
      <c r="H11" s="125">
        <f t="shared" ref="H11:H16" si="0">F11/G11</f>
        <v>53.08071748878924</v>
      </c>
      <c r="I11" s="97">
        <v>821</v>
      </c>
      <c r="J11" s="136">
        <f>(H11/(I11-A23))*100</f>
        <v>6.5450946348692032</v>
      </c>
      <c r="K11" s="78"/>
    </row>
    <row r="12" spans="1:15" x14ac:dyDescent="0.25">
      <c r="A12" s="21">
        <v>19700</v>
      </c>
      <c r="B12" s="19" t="s">
        <v>27</v>
      </c>
      <c r="C12" s="48">
        <v>2604</v>
      </c>
      <c r="D12" s="20"/>
      <c r="E12" s="118">
        <v>43017</v>
      </c>
      <c r="F12" s="119">
        <v>242.58</v>
      </c>
      <c r="G12" s="120">
        <v>4.53</v>
      </c>
      <c r="H12" s="121">
        <f t="shared" si="0"/>
        <v>53.549668874172184</v>
      </c>
      <c r="I12" s="122">
        <v>1636</v>
      </c>
      <c r="J12" s="137">
        <f t="shared" ref="J12:J17" si="1">(H12/(I12-I11))*100</f>
        <v>6.570511518303336</v>
      </c>
      <c r="K12" s="61"/>
    </row>
    <row r="13" spans="1:15" x14ac:dyDescent="0.25">
      <c r="A13" s="21">
        <v>38500</v>
      </c>
      <c r="B13" s="19" t="s">
        <v>27</v>
      </c>
      <c r="C13" s="48">
        <v>2553</v>
      </c>
      <c r="D13" s="20"/>
      <c r="E13" s="118">
        <v>43028</v>
      </c>
      <c r="F13" s="119">
        <v>143.30000000000001</v>
      </c>
      <c r="G13" s="120">
        <v>4.46</v>
      </c>
      <c r="H13" s="121">
        <f t="shared" si="0"/>
        <v>32.130044843049333</v>
      </c>
      <c r="I13" s="122">
        <v>2134</v>
      </c>
      <c r="J13" s="137">
        <f t="shared" si="1"/>
        <v>6.4518162335440428</v>
      </c>
      <c r="K13" s="61"/>
    </row>
    <row r="14" spans="1:15" x14ac:dyDescent="0.25">
      <c r="A14" s="21">
        <v>60700</v>
      </c>
      <c r="B14" s="19" t="s">
        <v>27</v>
      </c>
      <c r="C14" s="27">
        <v>2455</v>
      </c>
      <c r="D14" s="20"/>
      <c r="E14" s="118">
        <v>43035</v>
      </c>
      <c r="F14" s="119">
        <v>234.3</v>
      </c>
      <c r="G14" s="120">
        <v>4.57</v>
      </c>
      <c r="H14" s="121">
        <f t="shared" si="0"/>
        <v>51.269146608315097</v>
      </c>
      <c r="I14" s="122">
        <v>2903</v>
      </c>
      <c r="J14" s="137">
        <f t="shared" si="1"/>
        <v>6.6669891558277117</v>
      </c>
      <c r="K14" s="61"/>
    </row>
    <row r="15" spans="1:15" x14ac:dyDescent="0.25">
      <c r="A15" s="21">
        <v>76300</v>
      </c>
      <c r="B15" s="19" t="s">
        <v>27</v>
      </c>
      <c r="C15" s="27">
        <v>2085</v>
      </c>
      <c r="D15" s="20"/>
      <c r="E15" s="118">
        <v>43041</v>
      </c>
      <c r="F15" s="119">
        <v>240.02</v>
      </c>
      <c r="G15" s="120">
        <v>4.51</v>
      </c>
      <c r="H15" s="121">
        <f t="shared" si="0"/>
        <v>53.219512195121958</v>
      </c>
      <c r="I15" s="122">
        <v>3699</v>
      </c>
      <c r="J15" s="137">
        <f t="shared" si="1"/>
        <v>6.6858683662213512</v>
      </c>
      <c r="K15" s="61"/>
    </row>
    <row r="16" spans="1:15" x14ac:dyDescent="0.25">
      <c r="A16" s="21">
        <v>94500</v>
      </c>
      <c r="B16" s="19" t="s">
        <v>27</v>
      </c>
      <c r="C16" s="27">
        <v>1966</v>
      </c>
      <c r="D16" s="20"/>
      <c r="E16" s="118">
        <v>43052</v>
      </c>
      <c r="F16" s="119">
        <v>240.45</v>
      </c>
      <c r="G16" s="120">
        <v>4.58</v>
      </c>
      <c r="H16" s="121">
        <f t="shared" si="0"/>
        <v>52.5</v>
      </c>
      <c r="I16" s="122">
        <v>4511</v>
      </c>
      <c r="J16" s="137">
        <f t="shared" si="1"/>
        <v>6.4655172413793105</v>
      </c>
      <c r="K16" s="61"/>
    </row>
    <row r="17" spans="1:11" x14ac:dyDescent="0.25">
      <c r="A17" s="21"/>
      <c r="B17" s="19"/>
      <c r="C17" s="48"/>
      <c r="D17" s="20"/>
      <c r="E17" s="118">
        <v>43066</v>
      </c>
      <c r="F17" s="119">
        <v>227.54</v>
      </c>
      <c r="G17" s="120">
        <v>4.5599999999999996</v>
      </c>
      <c r="H17" s="121">
        <f t="shared" ref="H17" si="2">F17/G17</f>
        <v>49.899122807017548</v>
      </c>
      <c r="I17" s="122">
        <v>5304</v>
      </c>
      <c r="J17" s="137">
        <f t="shared" si="1"/>
        <v>6.2924492820955287</v>
      </c>
      <c r="K17" s="61"/>
    </row>
    <row r="18" spans="1:11" ht="13.8" thickBot="1" x14ac:dyDescent="0.3">
      <c r="A18" s="18"/>
      <c r="B18" s="58"/>
      <c r="C18" s="47"/>
      <c r="D18" s="20"/>
      <c r="E18" s="118">
        <v>43082</v>
      </c>
      <c r="F18" s="119">
        <v>229.84</v>
      </c>
      <c r="G18" s="120">
        <v>4.5199999999999996</v>
      </c>
      <c r="H18" s="121">
        <f t="shared" ref="H18" si="3">F18/G18</f>
        <v>50.849557522123902</v>
      </c>
      <c r="I18" s="122">
        <v>6061</v>
      </c>
      <c r="J18" s="137">
        <f t="shared" ref="J18" si="4">(H18/(I18-I17))*100</f>
        <v>6.7172467004126686</v>
      </c>
      <c r="K18" s="61"/>
    </row>
    <row r="19" spans="1:11" ht="13.8" thickBot="1" x14ac:dyDescent="0.3">
      <c r="A19" s="32"/>
      <c r="B19" s="111" t="s">
        <v>28</v>
      </c>
      <c r="C19" s="103">
        <f>SUM(C21:C200)</f>
        <v>16144.889999999998</v>
      </c>
      <c r="D19" s="20"/>
      <c r="E19" s="118">
        <v>43094</v>
      </c>
      <c r="F19" s="119">
        <v>238.92</v>
      </c>
      <c r="G19" s="120">
        <v>4.67</v>
      </c>
      <c r="H19" s="121">
        <f t="shared" ref="H19" si="5">F19/G19</f>
        <v>51.160599571734473</v>
      </c>
      <c r="I19" s="122">
        <v>6812</v>
      </c>
      <c r="J19" s="137">
        <f t="shared" ref="J19" si="6">(H19/(I19-I18))*100</f>
        <v>6.8123301693388107</v>
      </c>
      <c r="K19" s="61"/>
    </row>
    <row r="20" spans="1:11" ht="13.8" thickBot="1" x14ac:dyDescent="0.3">
      <c r="A20" s="116" t="s">
        <v>4</v>
      </c>
      <c r="B20" s="115" t="s">
        <v>5</v>
      </c>
      <c r="C20" s="109" t="s">
        <v>6</v>
      </c>
      <c r="D20" s="20"/>
      <c r="E20" s="118">
        <v>43109</v>
      </c>
      <c r="F20" s="119">
        <v>241.12</v>
      </c>
      <c r="G20" s="120">
        <v>4.54</v>
      </c>
      <c r="H20" s="121">
        <f t="shared" ref="H20" si="7">F20/G20</f>
        <v>53.110132158590311</v>
      </c>
      <c r="I20" s="122">
        <v>7630</v>
      </c>
      <c r="J20" s="137">
        <f t="shared" ref="J20" si="8">(H20/(I20-I19))*100</f>
        <v>6.4926811929817001</v>
      </c>
      <c r="K20" s="61"/>
    </row>
    <row r="21" spans="1:11" x14ac:dyDescent="0.25">
      <c r="A21" s="18">
        <v>10</v>
      </c>
      <c r="B21" s="19" t="s">
        <v>12</v>
      </c>
      <c r="C21" s="57">
        <v>180.5</v>
      </c>
      <c r="D21" s="20"/>
      <c r="E21" s="118">
        <v>43120</v>
      </c>
      <c r="F21" s="119">
        <v>229.09</v>
      </c>
      <c r="G21" s="120">
        <v>4.59</v>
      </c>
      <c r="H21" s="121">
        <f t="shared" ref="H21" si="9">F21/G21</f>
        <v>49.910675381263616</v>
      </c>
      <c r="I21" s="122">
        <v>8397</v>
      </c>
      <c r="J21" s="137">
        <f t="shared" ref="J21" si="10">(H21/(I21-I20))*100</f>
        <v>6.5072588502299373</v>
      </c>
      <c r="K21" s="61"/>
    </row>
    <row r="22" spans="1:11" x14ac:dyDescent="0.25">
      <c r="A22" s="127">
        <v>10</v>
      </c>
      <c r="B22" s="19" t="s">
        <v>38</v>
      </c>
      <c r="C22" s="26">
        <v>0</v>
      </c>
      <c r="D22" s="20"/>
      <c r="E22" s="118">
        <v>43138</v>
      </c>
      <c r="F22" s="119">
        <v>215.29</v>
      </c>
      <c r="G22" s="120">
        <v>4.62</v>
      </c>
      <c r="H22" s="121">
        <f t="shared" ref="H22" si="11">F22/G22</f>
        <v>46.599567099567096</v>
      </c>
      <c r="I22" s="122">
        <v>9103</v>
      </c>
      <c r="J22" s="137">
        <f t="shared" ref="J22" si="12">(H22/(I22-I21))*100</f>
        <v>6.6005052548961896</v>
      </c>
      <c r="K22" s="61"/>
    </row>
    <row r="23" spans="1:11" x14ac:dyDescent="0.25">
      <c r="A23" s="117">
        <v>10</v>
      </c>
      <c r="B23" s="19" t="s">
        <v>34</v>
      </c>
      <c r="C23" s="26">
        <v>266.17</v>
      </c>
      <c r="D23" s="20"/>
      <c r="E23" s="118">
        <v>43156</v>
      </c>
      <c r="F23" s="119">
        <v>249.52</v>
      </c>
      <c r="G23" s="120">
        <v>4.57</v>
      </c>
      <c r="H23" s="121">
        <f t="shared" ref="H23" si="13">F23/G23</f>
        <v>54.599562363238512</v>
      </c>
      <c r="I23" s="122">
        <v>9894</v>
      </c>
      <c r="J23" s="137">
        <f t="shared" ref="J23" si="14">(H23/(I23-I22))*100</f>
        <v>6.9025995402324289</v>
      </c>
      <c r="K23" s="61"/>
    </row>
    <row r="24" spans="1:11" x14ac:dyDescent="0.25">
      <c r="A24" s="21">
        <v>10</v>
      </c>
      <c r="B24" s="22" t="s">
        <v>35</v>
      </c>
      <c r="C24" s="59">
        <v>1200</v>
      </c>
      <c r="D24" s="20"/>
      <c r="E24" s="118">
        <v>43173</v>
      </c>
      <c r="F24" s="119">
        <v>246.01</v>
      </c>
      <c r="G24" s="120">
        <v>4.5599999999999996</v>
      </c>
      <c r="H24" s="121">
        <f t="shared" ref="H24" si="15">F24/G24</f>
        <v>53.949561403508774</v>
      </c>
      <c r="I24" s="122">
        <v>10716</v>
      </c>
      <c r="J24" s="137">
        <f t="shared" ref="J24" si="16">(H24/(I24-I23))*100</f>
        <v>6.5632069833952285</v>
      </c>
      <c r="K24" s="61"/>
    </row>
    <row r="25" spans="1:11" x14ac:dyDescent="0.25">
      <c r="A25" s="21">
        <v>600</v>
      </c>
      <c r="B25" s="19" t="s">
        <v>32</v>
      </c>
      <c r="C25" s="28">
        <v>19.399999999999999</v>
      </c>
      <c r="D25" s="20"/>
      <c r="E25" s="118">
        <v>43185</v>
      </c>
      <c r="F25" s="119">
        <v>233.58</v>
      </c>
      <c r="G25" s="120">
        <v>4.63</v>
      </c>
      <c r="H25" s="121">
        <f t="shared" ref="H25" si="17">F25/G25</f>
        <v>50.449244060475166</v>
      </c>
      <c r="I25" s="122">
        <v>11477</v>
      </c>
      <c r="J25" s="137">
        <f t="shared" ref="J25" si="18">(H25/(I25-I24))*100</f>
        <v>6.6293356189849106</v>
      </c>
      <c r="K25" s="61"/>
    </row>
    <row r="26" spans="1:11" x14ac:dyDescent="0.25">
      <c r="A26" s="21">
        <v>700</v>
      </c>
      <c r="B26" s="19" t="s">
        <v>33</v>
      </c>
      <c r="C26" s="28">
        <v>24.99</v>
      </c>
      <c r="D26" s="20"/>
      <c r="E26" s="118">
        <v>43201</v>
      </c>
      <c r="F26" s="119">
        <v>249.03</v>
      </c>
      <c r="G26" s="120">
        <v>4.66</v>
      </c>
      <c r="H26" s="121">
        <f t="shared" ref="H26" si="19">F26/G26</f>
        <v>53.43991416309013</v>
      </c>
      <c r="I26" s="122">
        <v>12288</v>
      </c>
      <c r="J26" s="137">
        <f t="shared" ref="J26" si="20">(H26/(I26-I25))*100</f>
        <v>6.5893852235622843</v>
      </c>
      <c r="K26" s="61"/>
    </row>
    <row r="27" spans="1:11" x14ac:dyDescent="0.25">
      <c r="A27" s="21">
        <v>1640</v>
      </c>
      <c r="B27" s="19" t="s">
        <v>33</v>
      </c>
      <c r="C27" s="26">
        <v>25.99</v>
      </c>
      <c r="D27" s="20"/>
      <c r="E27" s="118">
        <v>43215</v>
      </c>
      <c r="F27" s="119">
        <v>256.44</v>
      </c>
      <c r="G27" s="120">
        <v>4.7699999999999996</v>
      </c>
      <c r="H27" s="121">
        <f t="shared" ref="H27" si="21">F27/G27</f>
        <v>53.761006289308177</v>
      </c>
      <c r="I27" s="122">
        <v>13085</v>
      </c>
      <c r="J27" s="137">
        <f t="shared" ref="J27" si="22">(H27/(I27-I26))*100</f>
        <v>6.7454211153460699</v>
      </c>
      <c r="K27" s="61"/>
    </row>
    <row r="28" spans="1:11" x14ac:dyDescent="0.25">
      <c r="A28" s="21">
        <v>2800</v>
      </c>
      <c r="B28" s="19" t="s">
        <v>36</v>
      </c>
      <c r="C28" s="26">
        <v>10</v>
      </c>
      <c r="D28" s="20"/>
      <c r="E28" s="118">
        <v>43235</v>
      </c>
      <c r="F28" s="119">
        <v>268.16000000000003</v>
      </c>
      <c r="G28" s="120">
        <v>5.0599999999999996</v>
      </c>
      <c r="H28" s="121">
        <f t="shared" ref="H28" si="23">F28/G28</f>
        <v>52.996047430830046</v>
      </c>
      <c r="I28" s="122">
        <v>13863</v>
      </c>
      <c r="J28" s="137">
        <f t="shared" ref="J28" si="24">(H28/(I28-I27))*100</f>
        <v>6.811831289309775</v>
      </c>
      <c r="K28" s="61"/>
    </row>
    <row r="29" spans="1:11" x14ac:dyDescent="0.25">
      <c r="A29" s="49">
        <v>3700</v>
      </c>
      <c r="B29" s="22" t="s">
        <v>40</v>
      </c>
      <c r="C29" s="50">
        <v>149</v>
      </c>
      <c r="D29" s="20"/>
      <c r="E29" s="118">
        <v>43252</v>
      </c>
      <c r="F29" s="119">
        <v>280.54000000000002</v>
      </c>
      <c r="G29" s="120">
        <v>5.1100000000000003</v>
      </c>
      <c r="H29" s="121">
        <f t="shared" ref="H29" si="25">F29/G29</f>
        <v>54.900195694716245</v>
      </c>
      <c r="I29" s="122">
        <v>14668</v>
      </c>
      <c r="J29" s="137">
        <f t="shared" ref="J29" si="26">(H29/(I29-I28))*100</f>
        <v>6.8199000863001542</v>
      </c>
      <c r="K29" s="61"/>
    </row>
    <row r="30" spans="1:11" x14ac:dyDescent="0.25">
      <c r="A30" s="21">
        <v>4100</v>
      </c>
      <c r="B30" s="19" t="s">
        <v>33</v>
      </c>
      <c r="C30" s="26">
        <v>12</v>
      </c>
      <c r="D30" s="20"/>
      <c r="E30" s="118">
        <v>43266</v>
      </c>
      <c r="F30" s="119">
        <v>259.97000000000003</v>
      </c>
      <c r="G30" s="120">
        <v>5.05</v>
      </c>
      <c r="H30" s="121">
        <f t="shared" ref="H30:H31" si="27">F30/G30</f>
        <v>51.479207920792085</v>
      </c>
      <c r="I30" s="122">
        <v>15430</v>
      </c>
      <c r="J30" s="137">
        <f t="shared" ref="J30:J31" si="28">(H30/(I30-I29))*100</f>
        <v>6.7558015644084106</v>
      </c>
      <c r="K30" s="61"/>
    </row>
    <row r="31" spans="1:11" x14ac:dyDescent="0.25">
      <c r="A31" s="21">
        <v>5250</v>
      </c>
      <c r="B31" s="19" t="s">
        <v>33</v>
      </c>
      <c r="C31" s="26">
        <v>25.99</v>
      </c>
      <c r="D31" s="20"/>
      <c r="E31" s="118">
        <v>43279</v>
      </c>
      <c r="F31" s="119">
        <v>250.2</v>
      </c>
      <c r="G31" s="120">
        <v>4.99</v>
      </c>
      <c r="H31" s="121">
        <f t="shared" si="27"/>
        <v>50.140280561122239</v>
      </c>
      <c r="I31" s="122">
        <v>16197</v>
      </c>
      <c r="J31" s="137">
        <f t="shared" si="28"/>
        <v>6.5371943365218037</v>
      </c>
      <c r="K31" s="61"/>
    </row>
    <row r="32" spans="1:11" x14ac:dyDescent="0.25">
      <c r="A32" s="49">
        <v>5900</v>
      </c>
      <c r="B32" s="22" t="s">
        <v>33</v>
      </c>
      <c r="C32" s="50">
        <v>20.79</v>
      </c>
      <c r="D32" s="20"/>
      <c r="E32" s="118">
        <v>43293</v>
      </c>
      <c r="F32" s="119">
        <v>275.07</v>
      </c>
      <c r="G32" s="120">
        <v>5.1100000000000003</v>
      </c>
      <c r="H32" s="121">
        <f t="shared" ref="H32" si="29">F32/G32</f>
        <v>53.829745596868882</v>
      </c>
      <c r="I32" s="122">
        <v>17031</v>
      </c>
      <c r="J32" s="137">
        <f t="shared" ref="J32" si="30">(H32/(I32-I31))*100</f>
        <v>6.4544059468667729</v>
      </c>
      <c r="K32" s="61"/>
    </row>
    <row r="33" spans="1:11" x14ac:dyDescent="0.25">
      <c r="A33" s="21">
        <v>6100</v>
      </c>
      <c r="B33" s="19" t="s">
        <v>37</v>
      </c>
      <c r="C33" s="51">
        <v>14.79</v>
      </c>
      <c r="D33" s="20"/>
      <c r="E33" s="118">
        <v>43305</v>
      </c>
      <c r="F33" s="119">
        <v>100.07</v>
      </c>
      <c r="G33" s="120">
        <v>5.09</v>
      </c>
      <c r="H33" s="121">
        <f t="shared" ref="H33" si="31">F33/G33</f>
        <v>19.660117878192533</v>
      </c>
      <c r="I33" s="122">
        <v>17325</v>
      </c>
      <c r="J33" s="137">
        <f t="shared" ref="J33" si="32">(H33/(I33-I32))*100</f>
        <v>6.6871149245552832</v>
      </c>
      <c r="K33" s="61"/>
    </row>
    <row r="34" spans="1:11" x14ac:dyDescent="0.25">
      <c r="A34" s="21">
        <v>6500</v>
      </c>
      <c r="B34" s="19" t="s">
        <v>33</v>
      </c>
      <c r="C34" s="51">
        <v>12</v>
      </c>
      <c r="D34" s="20"/>
      <c r="E34" s="118">
        <v>43323</v>
      </c>
      <c r="F34" s="119">
        <v>261.57</v>
      </c>
      <c r="G34" s="120">
        <v>5.01</v>
      </c>
      <c r="H34" s="121">
        <f t="shared" ref="H34" si="33">F34/G34</f>
        <v>52.209580838323355</v>
      </c>
      <c r="I34" s="122">
        <v>18107</v>
      </c>
      <c r="J34" s="137">
        <f t="shared" ref="J34" si="34">(H34/(I34-I33))*100</f>
        <v>6.6764169869978716</v>
      </c>
      <c r="K34" s="61"/>
    </row>
    <row r="35" spans="1:11" ht="13.8" thickBot="1" x14ac:dyDescent="0.3">
      <c r="A35" s="18">
        <v>7200</v>
      </c>
      <c r="B35" s="19" t="s">
        <v>37</v>
      </c>
      <c r="C35" s="29">
        <v>21.99</v>
      </c>
      <c r="D35" s="20"/>
      <c r="E35" s="118">
        <v>43337</v>
      </c>
      <c r="F35" s="119">
        <v>238.86</v>
      </c>
      <c r="G35" s="120">
        <v>5.26</v>
      </c>
      <c r="H35" s="121">
        <f t="shared" ref="H35" si="35">F35/G35</f>
        <v>45.410646387832706</v>
      </c>
      <c r="I35" s="122">
        <v>18779</v>
      </c>
      <c r="J35" s="137">
        <f t="shared" ref="J35" si="36">(H35/(I35-I34))*100</f>
        <v>6.7575366648560582</v>
      </c>
      <c r="K35" s="61"/>
    </row>
    <row r="36" spans="1:11" ht="13.8" thickBot="1" x14ac:dyDescent="0.3">
      <c r="A36" s="49">
        <v>7900</v>
      </c>
      <c r="B36" s="19" t="s">
        <v>33</v>
      </c>
      <c r="C36" s="28">
        <v>25.99</v>
      </c>
      <c r="D36" s="20"/>
      <c r="E36" s="118">
        <v>43352</v>
      </c>
      <c r="F36" s="119">
        <v>248.62</v>
      </c>
      <c r="G36" s="120">
        <v>5.04</v>
      </c>
      <c r="H36" s="121">
        <f t="shared" ref="H36" si="37">F36/G36</f>
        <v>49.329365079365083</v>
      </c>
      <c r="I36" s="122">
        <v>19499</v>
      </c>
      <c r="J36" s="137">
        <f t="shared" ref="J36" si="38">(H36/(I36-I35))*100</f>
        <v>6.8513007054673727</v>
      </c>
      <c r="K36" s="134">
        <f>100*SUM(H11:H36)/(I36-10)</f>
        <v>6.6367346719555069</v>
      </c>
    </row>
    <row r="37" spans="1:11" x14ac:dyDescent="0.25">
      <c r="A37" s="49">
        <v>8400</v>
      </c>
      <c r="B37" s="22" t="s">
        <v>37</v>
      </c>
      <c r="C37" s="50">
        <v>18.989999999999998</v>
      </c>
      <c r="D37" s="20"/>
      <c r="E37" s="118">
        <v>43366</v>
      </c>
      <c r="F37" s="119">
        <v>229.26</v>
      </c>
      <c r="G37" s="120">
        <v>5.01</v>
      </c>
      <c r="H37" s="121">
        <f t="shared" ref="H37" si="39">F37/G37</f>
        <v>45.76047904191617</v>
      </c>
      <c r="I37" s="122">
        <v>20169</v>
      </c>
      <c r="J37" s="137">
        <f t="shared" ref="J37" si="40">(H37/(I37-I36))*100</f>
        <v>6.8299222450621144</v>
      </c>
      <c r="K37" s="132"/>
    </row>
    <row r="38" spans="1:11" x14ac:dyDescent="0.25">
      <c r="A38" s="21">
        <v>9400</v>
      </c>
      <c r="B38" s="19" t="s">
        <v>33</v>
      </c>
      <c r="C38" s="28">
        <v>15</v>
      </c>
      <c r="D38" s="20"/>
      <c r="E38" s="118">
        <v>43383</v>
      </c>
      <c r="F38" s="119">
        <v>267.42</v>
      </c>
      <c r="G38" s="120">
        <v>5.12</v>
      </c>
      <c r="H38" s="121">
        <f t="shared" ref="H38" si="41">F38/G38</f>
        <v>52.23046875</v>
      </c>
      <c r="I38" s="122">
        <v>20975</v>
      </c>
      <c r="J38" s="137">
        <f t="shared" ref="J38" si="42">(H38/(I38-I37))*100</f>
        <v>6.4802070409429282</v>
      </c>
      <c r="K38" s="132"/>
    </row>
    <row r="39" spans="1:11" x14ac:dyDescent="0.25">
      <c r="A39" s="21">
        <v>10500</v>
      </c>
      <c r="B39" s="19" t="s">
        <v>37</v>
      </c>
      <c r="C39" s="26">
        <v>7</v>
      </c>
      <c r="D39" s="20"/>
      <c r="E39" s="118">
        <v>43403</v>
      </c>
      <c r="F39" s="119">
        <v>260.95</v>
      </c>
      <c r="G39" s="120">
        <v>5.19</v>
      </c>
      <c r="H39" s="121">
        <f t="shared" ref="H39" si="43">F39/G39</f>
        <v>50.279383429672443</v>
      </c>
      <c r="I39" s="122">
        <v>21717</v>
      </c>
      <c r="J39" s="137">
        <f t="shared" ref="J39" si="44">(H39/(I39-I38))*100</f>
        <v>6.776197227718658</v>
      </c>
      <c r="K39" s="61"/>
    </row>
    <row r="40" spans="1:11" x14ac:dyDescent="0.25">
      <c r="A40" s="21">
        <v>10600</v>
      </c>
      <c r="B40" s="19" t="s">
        <v>33</v>
      </c>
      <c r="C40" s="26">
        <v>27.99</v>
      </c>
      <c r="D40" s="20"/>
      <c r="E40" s="118">
        <v>43410</v>
      </c>
      <c r="F40" s="119">
        <v>277.2</v>
      </c>
      <c r="G40" s="120">
        <v>5.37</v>
      </c>
      <c r="H40" s="121">
        <f t="shared" ref="H40" si="45">F40/G40</f>
        <v>51.620111731843572</v>
      </c>
      <c r="I40" s="122">
        <v>22560</v>
      </c>
      <c r="J40" s="137">
        <f t="shared" ref="J40" si="46">(H40/(I40-I39))*100</f>
        <v>6.1233821745959167</v>
      </c>
      <c r="K40" s="61"/>
    </row>
    <row r="41" spans="1:11" x14ac:dyDescent="0.25">
      <c r="A41" s="21">
        <v>11000</v>
      </c>
      <c r="B41" s="19" t="s">
        <v>33</v>
      </c>
      <c r="C41" s="26">
        <v>15</v>
      </c>
      <c r="D41" s="20"/>
      <c r="E41" s="118">
        <v>43421</v>
      </c>
      <c r="F41" s="119">
        <v>252.89</v>
      </c>
      <c r="G41" s="120">
        <v>5.21</v>
      </c>
      <c r="H41" s="121">
        <f t="shared" ref="H41" si="47">F41/G41</f>
        <v>48.539347408829173</v>
      </c>
      <c r="I41" s="122">
        <v>23290</v>
      </c>
      <c r="J41" s="137">
        <f t="shared" ref="J41" si="48">(H41/(I41-I40))*100</f>
        <v>6.649225672442352</v>
      </c>
      <c r="K41" s="61"/>
    </row>
    <row r="42" spans="1:11" x14ac:dyDescent="0.25">
      <c r="A42" s="21">
        <v>11500</v>
      </c>
      <c r="B42" s="19" t="s">
        <v>33</v>
      </c>
      <c r="C42" s="26">
        <v>12</v>
      </c>
      <c r="D42" s="20"/>
      <c r="E42" s="118">
        <v>43433</v>
      </c>
      <c r="F42" s="119">
        <v>279.2</v>
      </c>
      <c r="G42" s="120">
        <v>5.26</v>
      </c>
      <c r="H42" s="121">
        <f t="shared" ref="H42" si="49">F42/G42</f>
        <v>53.079847908745251</v>
      </c>
      <c r="I42" s="122">
        <v>24126</v>
      </c>
      <c r="J42" s="137">
        <f t="shared" ref="J42" si="50">(H42/(I42-I41))*100</f>
        <v>6.3492641039168962</v>
      </c>
      <c r="K42" s="61"/>
    </row>
    <row r="43" spans="1:11" x14ac:dyDescent="0.25">
      <c r="A43" s="21">
        <v>11800</v>
      </c>
      <c r="B43" s="19" t="s">
        <v>39</v>
      </c>
      <c r="C43" s="26">
        <v>155</v>
      </c>
      <c r="D43" s="20"/>
      <c r="E43" s="118">
        <v>43453</v>
      </c>
      <c r="F43" s="119">
        <v>276.08999999999997</v>
      </c>
      <c r="G43" s="120">
        <v>5.18</v>
      </c>
      <c r="H43" s="121">
        <f t="shared" ref="H43" si="51">F43/G43</f>
        <v>53.299227799227801</v>
      </c>
      <c r="I43" s="122">
        <v>24960</v>
      </c>
      <c r="J43" s="137">
        <f t="shared" ref="J43" si="52">(H43/(I43-I42))*100</f>
        <v>6.3907947001472181</v>
      </c>
      <c r="K43" s="61"/>
    </row>
    <row r="44" spans="1:11" x14ac:dyDescent="0.25">
      <c r="A44" s="21">
        <v>12500</v>
      </c>
      <c r="B44" s="19" t="s">
        <v>37</v>
      </c>
      <c r="C44" s="26">
        <v>7.99</v>
      </c>
      <c r="D44" s="20"/>
      <c r="E44" s="118">
        <v>43473</v>
      </c>
      <c r="F44" s="119">
        <v>260.92</v>
      </c>
      <c r="G44" s="120">
        <v>5.18</v>
      </c>
      <c r="H44" s="121">
        <f t="shared" ref="H44" si="53">F44/G44</f>
        <v>50.370656370656377</v>
      </c>
      <c r="I44" s="122">
        <v>25706</v>
      </c>
      <c r="J44" s="137">
        <f t="shared" ref="J44" si="54">(H44/(I44-I43))*100</f>
        <v>6.7520987092032678</v>
      </c>
      <c r="K44" s="61"/>
    </row>
    <row r="45" spans="1:11" x14ac:dyDescent="0.25">
      <c r="A45" s="21">
        <v>14800</v>
      </c>
      <c r="B45" s="19" t="s">
        <v>33</v>
      </c>
      <c r="C45" s="26">
        <v>24.99</v>
      </c>
      <c r="D45" s="20"/>
      <c r="E45" s="118">
        <v>43490</v>
      </c>
      <c r="F45" s="119">
        <v>272.81</v>
      </c>
      <c r="G45" s="120">
        <v>5.16</v>
      </c>
      <c r="H45" s="121">
        <f t="shared" ref="H45" si="55">F45/G45</f>
        <v>52.870155038759691</v>
      </c>
      <c r="I45" s="122">
        <v>26520</v>
      </c>
      <c r="J45" s="137">
        <f t="shared" ref="J45" si="56">(H45/(I45-I44))*100</f>
        <v>6.4951050416166698</v>
      </c>
      <c r="K45" s="61"/>
    </row>
    <row r="46" spans="1:11" x14ac:dyDescent="0.25">
      <c r="A46" s="142">
        <v>15300</v>
      </c>
      <c r="B46" s="22" t="s">
        <v>42</v>
      </c>
      <c r="C46" s="30">
        <v>539.61</v>
      </c>
      <c r="D46" s="20"/>
      <c r="E46" s="118">
        <v>43502</v>
      </c>
      <c r="F46" s="119">
        <v>190.51</v>
      </c>
      <c r="G46" s="120">
        <v>5.04</v>
      </c>
      <c r="H46" s="121">
        <f t="shared" ref="H46" si="57">F46/G46</f>
        <v>37.79960317460317</v>
      </c>
      <c r="I46" s="122">
        <v>27118</v>
      </c>
      <c r="J46" s="137">
        <f t="shared" ref="J46" si="58">(H46/(I46-I45))*100</f>
        <v>6.3210038753517006</v>
      </c>
      <c r="K46" s="61"/>
    </row>
    <row r="47" spans="1:11" x14ac:dyDescent="0.25">
      <c r="A47" s="21">
        <v>19700</v>
      </c>
      <c r="B47" s="19" t="s">
        <v>47</v>
      </c>
      <c r="C47" s="51">
        <v>119</v>
      </c>
      <c r="D47" s="20"/>
      <c r="E47" s="118">
        <v>43522</v>
      </c>
      <c r="F47" s="119">
        <v>241.1</v>
      </c>
      <c r="G47" s="120">
        <v>5</v>
      </c>
      <c r="H47" s="121">
        <f t="shared" ref="H47" si="59">F47/G47</f>
        <v>48.22</v>
      </c>
      <c r="I47" s="122">
        <v>27819</v>
      </c>
      <c r="J47" s="137">
        <f t="shared" ref="J47" si="60">(H47/(I47-I46))*100</f>
        <v>6.8787446504992866</v>
      </c>
      <c r="K47" s="61"/>
    </row>
    <row r="48" spans="1:11" x14ac:dyDescent="0.25">
      <c r="A48" s="49">
        <v>20800</v>
      </c>
      <c r="B48" s="19" t="s">
        <v>33</v>
      </c>
      <c r="C48" s="50">
        <v>15</v>
      </c>
      <c r="D48" s="20"/>
      <c r="E48" s="118">
        <v>43537</v>
      </c>
      <c r="F48" s="119">
        <v>207.01</v>
      </c>
      <c r="G48" s="120">
        <v>5.09</v>
      </c>
      <c r="H48" s="121">
        <f t="shared" ref="H48" si="61">F48/G48</f>
        <v>40.669941060903732</v>
      </c>
      <c r="I48" s="122">
        <v>28437</v>
      </c>
      <c r="J48" s="137">
        <f t="shared" ref="J48" si="62">(H48/(I48-I47))*100</f>
        <v>6.58089661179672</v>
      </c>
      <c r="K48" s="61"/>
    </row>
    <row r="49" spans="1:11" x14ac:dyDescent="0.25">
      <c r="A49" s="21">
        <v>23000</v>
      </c>
      <c r="B49" s="19" t="s">
        <v>51</v>
      </c>
      <c r="C49" s="26">
        <v>47.89</v>
      </c>
      <c r="D49" s="20"/>
      <c r="E49" s="118">
        <v>43551</v>
      </c>
      <c r="F49" s="119">
        <v>267.88</v>
      </c>
      <c r="G49" s="120">
        <v>5.0599999999999996</v>
      </c>
      <c r="H49" s="121">
        <f t="shared" ref="H49" si="63">F49/G49</f>
        <v>52.940711462450594</v>
      </c>
      <c r="I49" s="122">
        <v>29285</v>
      </c>
      <c r="J49" s="137">
        <f t="shared" ref="J49" si="64">(H49/(I49-I48))*100</f>
        <v>6.2430084271757771</v>
      </c>
      <c r="K49" s="61"/>
    </row>
    <row r="50" spans="1:11" x14ac:dyDescent="0.25">
      <c r="A50" s="21">
        <v>23200</v>
      </c>
      <c r="B50" s="19" t="s">
        <v>40</v>
      </c>
      <c r="C50" s="26">
        <v>159</v>
      </c>
      <c r="D50" s="20"/>
      <c r="E50" s="118">
        <v>43570</v>
      </c>
      <c r="F50" s="119">
        <v>259.27999999999997</v>
      </c>
      <c r="G50" s="120">
        <v>5.07</v>
      </c>
      <c r="H50" s="121">
        <f t="shared" ref="H50" si="65">F50/G50</f>
        <v>51.140039447731745</v>
      </c>
      <c r="I50" s="122">
        <v>30064</v>
      </c>
      <c r="J50" s="137">
        <f t="shared" ref="J50" si="66">(H50/(I50-I49))*100</f>
        <v>6.564831764792264</v>
      </c>
      <c r="K50" s="61"/>
    </row>
    <row r="51" spans="1:11" x14ac:dyDescent="0.25">
      <c r="A51" s="21">
        <v>24000</v>
      </c>
      <c r="B51" s="19" t="s">
        <v>37</v>
      </c>
      <c r="C51" s="55">
        <v>15.99</v>
      </c>
      <c r="E51" s="118">
        <v>43593</v>
      </c>
      <c r="F51" s="119">
        <v>260.44</v>
      </c>
      <c r="G51" s="120">
        <v>5.0599999999999996</v>
      </c>
      <c r="H51" s="121">
        <f t="shared" ref="H51:H52" si="67">F51/G51</f>
        <v>51.470355731225297</v>
      </c>
      <c r="I51" s="122">
        <v>30814</v>
      </c>
      <c r="J51" s="137">
        <f t="shared" ref="J51:J52" si="68">(H51/(I51-I50))*100</f>
        <v>6.8627140974967071</v>
      </c>
      <c r="K51" s="61"/>
    </row>
    <row r="52" spans="1:11" x14ac:dyDescent="0.25">
      <c r="A52" s="21">
        <v>24800</v>
      </c>
      <c r="B52" s="19" t="s">
        <v>37</v>
      </c>
      <c r="C52" s="55">
        <v>16.989999999999998</v>
      </c>
      <c r="E52" s="118">
        <v>43606</v>
      </c>
      <c r="F52" s="119">
        <v>229.93</v>
      </c>
      <c r="G52" s="120">
        <v>5.16</v>
      </c>
      <c r="H52" s="121">
        <f t="shared" si="67"/>
        <v>44.560077519379846</v>
      </c>
      <c r="I52" s="122">
        <v>31480</v>
      </c>
      <c r="J52" s="137">
        <f t="shared" si="68"/>
        <v>6.6907023302372135</v>
      </c>
      <c r="K52" s="61"/>
    </row>
    <row r="53" spans="1:11" x14ac:dyDescent="0.25">
      <c r="A53" s="49">
        <v>25100</v>
      </c>
      <c r="B53" s="19" t="s">
        <v>33</v>
      </c>
      <c r="C53" s="56">
        <v>15</v>
      </c>
      <c r="E53" s="118">
        <v>43616</v>
      </c>
      <c r="F53" s="119">
        <v>213.77</v>
      </c>
      <c r="G53" s="120">
        <v>5.13</v>
      </c>
      <c r="H53" s="121">
        <f t="shared" ref="H53:H54" si="69">F53/G53</f>
        <v>41.670565302144254</v>
      </c>
      <c r="I53" s="122">
        <v>32128</v>
      </c>
      <c r="J53" s="137">
        <f t="shared" ref="J53:J54" si="70">(H53/(I53-I52))*100</f>
        <v>6.4306427935407804</v>
      </c>
      <c r="K53" s="61"/>
    </row>
    <row r="54" spans="1:11" x14ac:dyDescent="0.25">
      <c r="A54" s="21">
        <v>25700</v>
      </c>
      <c r="B54" s="19" t="s">
        <v>43</v>
      </c>
      <c r="C54" s="28">
        <v>10.06</v>
      </c>
      <c r="E54" s="118">
        <v>43627</v>
      </c>
      <c r="F54" s="119">
        <v>260.39999999999998</v>
      </c>
      <c r="G54" s="120">
        <v>5.13</v>
      </c>
      <c r="H54" s="121">
        <f t="shared" si="69"/>
        <v>50.760233918128648</v>
      </c>
      <c r="I54" s="122">
        <v>32929</v>
      </c>
      <c r="J54" s="137">
        <f t="shared" si="70"/>
        <v>6.337107854947396</v>
      </c>
      <c r="K54" s="61"/>
    </row>
    <row r="55" spans="1:11" x14ac:dyDescent="0.25">
      <c r="A55" s="21">
        <v>26200</v>
      </c>
      <c r="B55" s="19" t="s">
        <v>33</v>
      </c>
      <c r="C55" s="28">
        <v>26.99</v>
      </c>
      <c r="E55" s="118">
        <v>43644</v>
      </c>
      <c r="F55" s="119">
        <v>268.17</v>
      </c>
      <c r="G55" s="120">
        <v>5.17</v>
      </c>
      <c r="H55" s="121">
        <f t="shared" ref="H55" si="71">F55/G55</f>
        <v>51.870406189555126</v>
      </c>
      <c r="I55" s="122">
        <v>33735</v>
      </c>
      <c r="J55" s="137">
        <f t="shared" ref="J55" si="72">(H55/(I55-I54))*100</f>
        <v>6.4355342666941846</v>
      </c>
      <c r="K55" s="61"/>
    </row>
    <row r="56" spans="1:11" x14ac:dyDescent="0.25">
      <c r="A56" s="21">
        <v>27000</v>
      </c>
      <c r="B56" s="19" t="s">
        <v>37</v>
      </c>
      <c r="C56" s="28">
        <v>26.9</v>
      </c>
      <c r="E56" s="118">
        <v>43655</v>
      </c>
      <c r="F56" s="119">
        <v>243.61</v>
      </c>
      <c r="G56" s="120">
        <v>5.09</v>
      </c>
      <c r="H56" s="121">
        <f t="shared" ref="H56" si="73">F56/G56</f>
        <v>47.860510805500986</v>
      </c>
      <c r="I56" s="122">
        <v>34509</v>
      </c>
      <c r="J56" s="137">
        <f t="shared" ref="J56" si="74">(H56/(I56-I55))*100</f>
        <v>6.1835285278425047</v>
      </c>
      <c r="K56" s="61"/>
    </row>
    <row r="57" spans="1:11" x14ac:dyDescent="0.25">
      <c r="A57" s="21">
        <v>27200</v>
      </c>
      <c r="B57" s="19" t="s">
        <v>33</v>
      </c>
      <c r="C57" s="55">
        <v>16</v>
      </c>
      <c r="E57" s="118">
        <v>43671</v>
      </c>
      <c r="F57" s="119">
        <v>244.17</v>
      </c>
      <c r="G57" s="120">
        <v>5.07</v>
      </c>
      <c r="H57" s="121">
        <f t="shared" ref="H57" si="75">F57/G57</f>
        <v>48.15976331360946</v>
      </c>
      <c r="I57" s="122">
        <v>35258</v>
      </c>
      <c r="J57" s="137">
        <f t="shared" ref="J57" si="76">(H57/(I57-I56))*100</f>
        <v>6.4298749417369097</v>
      </c>
      <c r="K57" s="61"/>
    </row>
    <row r="58" spans="1:11" x14ac:dyDescent="0.25">
      <c r="A58" s="128">
        <v>27300</v>
      </c>
      <c r="B58" s="19" t="s">
        <v>44</v>
      </c>
      <c r="C58" s="28">
        <v>20.5</v>
      </c>
      <c r="E58" s="118">
        <v>43680</v>
      </c>
      <c r="F58" s="119">
        <v>264.02999999999997</v>
      </c>
      <c r="G58" s="120">
        <v>5.1100000000000003</v>
      </c>
      <c r="H58" s="121">
        <f t="shared" ref="H58" si="77">F58/G58</f>
        <v>51.66927592954989</v>
      </c>
      <c r="I58" s="122">
        <v>36060</v>
      </c>
      <c r="J58" s="137">
        <f t="shared" ref="J58" si="78">(H58/(I58-I57))*100</f>
        <v>6.4425531084226799</v>
      </c>
      <c r="K58" s="61"/>
    </row>
    <row r="59" spans="1:11" x14ac:dyDescent="0.25">
      <c r="A59" s="141">
        <v>29877</v>
      </c>
      <c r="B59" s="19" t="s">
        <v>45</v>
      </c>
      <c r="C59" s="28">
        <v>1265.27</v>
      </c>
      <c r="E59" s="118">
        <v>43685</v>
      </c>
      <c r="F59" s="119">
        <v>179.27</v>
      </c>
      <c r="G59" s="120">
        <v>5.08</v>
      </c>
      <c r="H59" s="121">
        <f t="shared" ref="H59" si="79">F59/G59</f>
        <v>35.289370078740156</v>
      </c>
      <c r="I59" s="122">
        <v>36624</v>
      </c>
      <c r="J59" s="137">
        <f t="shared" ref="J59" si="80">(H59/(I59-I58))*100</f>
        <v>6.2569805104149205</v>
      </c>
      <c r="K59" s="61"/>
    </row>
    <row r="60" spans="1:11" ht="13.8" thickBot="1" x14ac:dyDescent="0.3">
      <c r="A60" s="21">
        <v>29877</v>
      </c>
      <c r="B60" s="19" t="s">
        <v>39</v>
      </c>
      <c r="C60" s="28">
        <v>159</v>
      </c>
      <c r="E60" s="118">
        <v>43693</v>
      </c>
      <c r="F60" s="119">
        <v>239.54</v>
      </c>
      <c r="G60" s="120">
        <v>4.9800000000000004</v>
      </c>
      <c r="H60" s="121">
        <f t="shared" ref="H60" si="81">F60/G60</f>
        <v>48.100401606425699</v>
      </c>
      <c r="I60" s="122">
        <v>37395</v>
      </c>
      <c r="J60" s="137">
        <f t="shared" ref="J60" si="82">(H60/(I60-I59))*100</f>
        <v>6.2387031914949027</v>
      </c>
      <c r="K60" s="61"/>
    </row>
    <row r="61" spans="1:11" ht="13.8" thickBot="1" x14ac:dyDescent="0.3">
      <c r="A61" s="39">
        <v>30300</v>
      </c>
      <c r="B61" s="36" t="s">
        <v>37</v>
      </c>
      <c r="C61" s="52">
        <v>4.59</v>
      </c>
      <c r="E61" s="118">
        <v>43719</v>
      </c>
      <c r="F61" s="119">
        <v>246.25</v>
      </c>
      <c r="G61" s="120">
        <v>4.93</v>
      </c>
      <c r="H61" s="121">
        <f t="shared" ref="H61" si="83">F61/G61</f>
        <v>49.949290060851929</v>
      </c>
      <c r="I61" s="122">
        <v>38165</v>
      </c>
      <c r="J61" s="137">
        <f t="shared" ref="J61" si="84">(H61/(I61-I60))*100</f>
        <v>6.4869207871236272</v>
      </c>
      <c r="K61" s="134">
        <f>100*SUM(H37:H61)/(I61-I36)</f>
        <v>6.4833398857840514</v>
      </c>
    </row>
    <row r="62" spans="1:11" x14ac:dyDescent="0.25">
      <c r="A62" s="39">
        <v>30400</v>
      </c>
      <c r="B62" s="36" t="s">
        <v>33</v>
      </c>
      <c r="C62" s="34">
        <v>25.99</v>
      </c>
      <c r="E62" s="118">
        <v>43728</v>
      </c>
      <c r="F62" s="119">
        <v>225.27</v>
      </c>
      <c r="G62" s="120">
        <v>4.91</v>
      </c>
      <c r="H62" s="121">
        <f t="shared" ref="H62" si="85">F62/G62</f>
        <v>45.879837067209778</v>
      </c>
      <c r="I62" s="122">
        <v>38877</v>
      </c>
      <c r="J62" s="137">
        <f t="shared" ref="J62" si="86">(H62/(I62-I61))*100</f>
        <v>6.4437973409002494</v>
      </c>
      <c r="K62" s="61"/>
    </row>
    <row r="63" spans="1:11" x14ac:dyDescent="0.25">
      <c r="A63" s="39">
        <v>32000</v>
      </c>
      <c r="B63" s="36" t="s">
        <v>37</v>
      </c>
      <c r="C63" s="52">
        <v>9.8699999999999992</v>
      </c>
      <c r="E63" s="118">
        <v>43744</v>
      </c>
      <c r="F63" s="119">
        <v>232.92</v>
      </c>
      <c r="G63" s="120">
        <v>4.8899999999999997</v>
      </c>
      <c r="H63" s="121">
        <f t="shared" ref="H63" si="87">F63/G63</f>
        <v>47.631901840490798</v>
      </c>
      <c r="I63" s="122">
        <v>39606</v>
      </c>
      <c r="J63" s="137">
        <f t="shared" ref="J63" si="88">(H63/(I63-I62))*100</f>
        <v>6.5338685652250748</v>
      </c>
      <c r="K63" s="79"/>
    </row>
    <row r="64" spans="1:11" x14ac:dyDescent="0.25">
      <c r="A64" s="39">
        <v>33300</v>
      </c>
      <c r="B64" s="36" t="s">
        <v>33</v>
      </c>
      <c r="C64" s="34">
        <v>27.99</v>
      </c>
      <c r="E64" s="118">
        <v>43755</v>
      </c>
      <c r="F64" s="119">
        <v>203.75</v>
      </c>
      <c r="G64" s="120">
        <v>4.8499999999999996</v>
      </c>
      <c r="H64" s="121">
        <f t="shared" ref="H64" si="89">F64/G64</f>
        <v>42.010309278350519</v>
      </c>
      <c r="I64" s="122">
        <v>40259</v>
      </c>
      <c r="J64" s="137">
        <f t="shared" ref="J64" si="90">(H64/(I64-I63))*100</f>
        <v>6.4334317424732808</v>
      </c>
      <c r="K64" s="79"/>
    </row>
    <row r="65" spans="1:11" x14ac:dyDescent="0.25">
      <c r="A65" s="21">
        <v>38600</v>
      </c>
      <c r="B65" s="19" t="s">
        <v>46</v>
      </c>
      <c r="C65" s="28">
        <v>149</v>
      </c>
      <c r="D65" s="20"/>
      <c r="E65" s="118">
        <v>43766</v>
      </c>
      <c r="F65" s="119">
        <v>211.65</v>
      </c>
      <c r="G65" s="120">
        <v>4.8499999999999996</v>
      </c>
      <c r="H65" s="121">
        <f t="shared" ref="H65" si="91">F65/G65</f>
        <v>43.639175257731964</v>
      </c>
      <c r="I65" s="122">
        <v>40911</v>
      </c>
      <c r="J65" s="137">
        <f t="shared" ref="J65" si="92">(H65/(I65-I64))*100</f>
        <v>6.6931250395294422</v>
      </c>
      <c r="K65" s="79"/>
    </row>
    <row r="66" spans="1:11" x14ac:dyDescent="0.25">
      <c r="A66" s="21">
        <v>41000</v>
      </c>
      <c r="B66" s="19" t="s">
        <v>48</v>
      </c>
      <c r="C66" s="26">
        <v>183.23</v>
      </c>
      <c r="E66" s="118">
        <v>43772</v>
      </c>
      <c r="F66" s="119">
        <v>262.55</v>
      </c>
      <c r="G66" s="120">
        <v>4.9800000000000004</v>
      </c>
      <c r="H66" s="121">
        <f t="shared" ref="H66" si="93">F66/G66</f>
        <v>52.720883534136547</v>
      </c>
      <c r="I66" s="122">
        <v>41756</v>
      </c>
      <c r="J66" s="137">
        <f t="shared" ref="J66" si="94">(H66/(I66-I65))*100</f>
        <v>6.2391578146907154</v>
      </c>
      <c r="K66" s="79"/>
    </row>
    <row r="67" spans="1:11" x14ac:dyDescent="0.25">
      <c r="A67" s="39">
        <v>43500</v>
      </c>
      <c r="B67" s="36" t="s">
        <v>37</v>
      </c>
      <c r="C67" s="34">
        <v>11</v>
      </c>
      <c r="E67" s="118">
        <v>43783</v>
      </c>
      <c r="F67" s="119">
        <v>228.47</v>
      </c>
      <c r="G67" s="120">
        <v>4.92</v>
      </c>
      <c r="H67" s="121">
        <f t="shared" ref="H67" si="95">F67/G67</f>
        <v>46.4369918699187</v>
      </c>
      <c r="I67" s="122">
        <v>42504</v>
      </c>
      <c r="J67" s="137">
        <f t="shared" ref="J67" si="96">(H67/(I67-I66))*100</f>
        <v>6.2081539933046388</v>
      </c>
      <c r="K67" s="61"/>
    </row>
    <row r="68" spans="1:11" x14ac:dyDescent="0.25">
      <c r="A68" s="39">
        <v>44653</v>
      </c>
      <c r="B68" s="36" t="s">
        <v>33</v>
      </c>
      <c r="C68" s="34">
        <v>26.59</v>
      </c>
      <c r="E68" s="118">
        <v>43799</v>
      </c>
      <c r="F68" s="119">
        <v>260.64999999999998</v>
      </c>
      <c r="G68" s="120">
        <v>5.07</v>
      </c>
      <c r="H68" s="121">
        <f t="shared" ref="H68" si="97">F68/G68</f>
        <v>51.410256410256402</v>
      </c>
      <c r="I68" s="122">
        <v>43315</v>
      </c>
      <c r="J68" s="137">
        <f t="shared" ref="J68" si="98">(H68/(I68-I67))*100</f>
        <v>6.3391191627936383</v>
      </c>
      <c r="K68" s="61"/>
    </row>
    <row r="69" spans="1:11" x14ac:dyDescent="0.25">
      <c r="A69" s="142">
        <v>46070</v>
      </c>
      <c r="B69" s="19" t="s">
        <v>49</v>
      </c>
      <c r="C69" s="28">
        <v>2137.31</v>
      </c>
      <c r="E69" s="118">
        <v>43812</v>
      </c>
      <c r="F69" s="119">
        <v>242.88</v>
      </c>
      <c r="G69" s="120">
        <v>5.04</v>
      </c>
      <c r="H69" s="121">
        <f t="shared" ref="H69" si="99">F69/G69</f>
        <v>48.19047619047619</v>
      </c>
      <c r="I69" s="122">
        <v>44060</v>
      </c>
      <c r="J69" s="137">
        <f t="shared" ref="J69" si="100">(H69/(I69-I68))*100</f>
        <v>6.4685202940236497</v>
      </c>
      <c r="K69" s="76"/>
    </row>
    <row r="70" spans="1:11" x14ac:dyDescent="0.25">
      <c r="A70" s="39">
        <v>46300</v>
      </c>
      <c r="B70" s="36" t="s">
        <v>37</v>
      </c>
      <c r="C70" s="34">
        <v>20</v>
      </c>
      <c r="E70" s="118">
        <v>43822</v>
      </c>
      <c r="F70" s="119">
        <v>191.93</v>
      </c>
      <c r="G70" s="120">
        <v>5.14</v>
      </c>
      <c r="H70" s="121">
        <f t="shared" ref="H70" si="101">F70/G70</f>
        <v>37.340466926070043</v>
      </c>
      <c r="I70" s="122">
        <v>44653</v>
      </c>
      <c r="J70" s="137">
        <f t="shared" ref="J70" si="102">(H70/(I70-I69))*100</f>
        <v>6.2968746924232795</v>
      </c>
      <c r="K70" s="61"/>
    </row>
    <row r="71" spans="1:11" x14ac:dyDescent="0.25">
      <c r="A71" s="39">
        <v>47500</v>
      </c>
      <c r="B71" s="36" t="s">
        <v>33</v>
      </c>
      <c r="C71" s="34">
        <v>26.59</v>
      </c>
      <c r="E71" s="118">
        <v>43833</v>
      </c>
      <c r="F71" s="119">
        <v>245.5</v>
      </c>
      <c r="G71" s="120">
        <v>5.21</v>
      </c>
      <c r="H71" s="121">
        <f t="shared" ref="H71" si="103">F71/G71</f>
        <v>47.120921305182343</v>
      </c>
      <c r="I71" s="122">
        <v>45406</v>
      </c>
      <c r="J71" s="137">
        <f t="shared" ref="J71" si="104">(H71/(I71-I70))*100</f>
        <v>6.2577584734637908</v>
      </c>
      <c r="K71" s="61"/>
    </row>
    <row r="72" spans="1:11" x14ac:dyDescent="0.25">
      <c r="A72" s="39">
        <v>46300</v>
      </c>
      <c r="B72" s="36" t="s">
        <v>37</v>
      </c>
      <c r="C72" s="34">
        <v>9.99</v>
      </c>
      <c r="E72" s="118">
        <v>43839</v>
      </c>
      <c r="F72" s="119">
        <v>267.10000000000002</v>
      </c>
      <c r="G72" s="120">
        <v>5.26</v>
      </c>
      <c r="H72" s="121">
        <f t="shared" ref="H72" si="105">F72/G72</f>
        <v>50.77946768060837</v>
      </c>
      <c r="I72" s="122">
        <v>46106</v>
      </c>
      <c r="J72" s="137">
        <f t="shared" ref="J72" si="106">(H72/(I72-I71))*100</f>
        <v>7.2542096686583388</v>
      </c>
      <c r="K72" s="61"/>
    </row>
    <row r="73" spans="1:11" x14ac:dyDescent="0.25">
      <c r="A73" s="39">
        <v>48900</v>
      </c>
      <c r="B73" s="36" t="s">
        <v>33</v>
      </c>
      <c r="C73" s="34">
        <v>25.99</v>
      </c>
      <c r="E73" s="118">
        <v>43852</v>
      </c>
      <c r="F73" s="119">
        <v>268.07</v>
      </c>
      <c r="G73" s="120">
        <v>5.18</v>
      </c>
      <c r="H73" s="121">
        <f t="shared" ref="H73" si="107">F73/G73</f>
        <v>51.750965250965251</v>
      </c>
      <c r="I73" s="122">
        <v>46921</v>
      </c>
      <c r="J73" s="137">
        <f t="shared" ref="J73" si="108">(H73/(I73-I72))*100</f>
        <v>6.3498116872350003</v>
      </c>
      <c r="K73" s="61"/>
    </row>
    <row r="74" spans="1:11" x14ac:dyDescent="0.25">
      <c r="A74" s="39">
        <v>51100</v>
      </c>
      <c r="B74" s="36" t="s">
        <v>50</v>
      </c>
      <c r="C74" s="34">
        <v>583.76</v>
      </c>
      <c r="E74" s="118">
        <v>43868</v>
      </c>
      <c r="F74" s="119">
        <v>236.85</v>
      </c>
      <c r="G74" s="120">
        <v>5.15</v>
      </c>
      <c r="H74" s="121">
        <f t="shared" ref="H74" si="109">F74/G74</f>
        <v>45.990291262135919</v>
      </c>
      <c r="I74" s="122">
        <v>47638</v>
      </c>
      <c r="J74" s="137">
        <f t="shared" ref="J74" si="110">(H74/(I74-I73))*100</f>
        <v>6.4142665637567529</v>
      </c>
      <c r="K74" s="61"/>
    </row>
    <row r="75" spans="1:11" x14ac:dyDescent="0.25">
      <c r="A75" s="39">
        <v>56500</v>
      </c>
      <c r="B75" s="36" t="s">
        <v>52</v>
      </c>
      <c r="C75" s="34">
        <v>50</v>
      </c>
      <c r="E75" s="118">
        <v>43882</v>
      </c>
      <c r="F75" s="119">
        <v>270.73</v>
      </c>
      <c r="G75" s="120">
        <v>5.1100000000000003</v>
      </c>
      <c r="H75" s="121">
        <f t="shared" ref="H75" si="111">F75/G75</f>
        <v>52.980430528375734</v>
      </c>
      <c r="I75" s="122">
        <v>48482</v>
      </c>
      <c r="J75" s="137">
        <f t="shared" ref="J75" si="112">(H75/(I75-I74))*100</f>
        <v>6.2773021953051815</v>
      </c>
      <c r="K75" s="61"/>
    </row>
    <row r="76" spans="1:11" x14ac:dyDescent="0.25">
      <c r="A76" s="143">
        <v>60000</v>
      </c>
      <c r="B76" s="36" t="s">
        <v>53</v>
      </c>
      <c r="C76" s="34">
        <v>1825.91</v>
      </c>
      <c r="E76" s="118">
        <v>43899</v>
      </c>
      <c r="F76" s="119">
        <v>252.03</v>
      </c>
      <c r="G76" s="120">
        <v>4.91</v>
      </c>
      <c r="H76" s="121">
        <f t="shared" ref="H76" si="113">F76/G76</f>
        <v>51.329938900203665</v>
      </c>
      <c r="I76" s="122">
        <v>49283</v>
      </c>
      <c r="J76" s="137">
        <f t="shared" ref="J76" si="114">(H76/(I76-I75))*100</f>
        <v>6.4082320724349149</v>
      </c>
      <c r="K76" s="61"/>
    </row>
    <row r="77" spans="1:11" x14ac:dyDescent="0.25">
      <c r="A77" s="39">
        <v>60200</v>
      </c>
      <c r="B77" s="36" t="s">
        <v>56</v>
      </c>
      <c r="C77" s="34">
        <v>44.21</v>
      </c>
      <c r="E77" s="118">
        <v>43910</v>
      </c>
      <c r="F77" s="119">
        <v>170.74</v>
      </c>
      <c r="G77" s="120">
        <v>4.1900000000000004</v>
      </c>
      <c r="H77" s="121">
        <f t="shared" ref="H77" si="115">F77/G77</f>
        <v>40.749403341288783</v>
      </c>
      <c r="I77" s="122">
        <v>49940</v>
      </c>
      <c r="J77" s="137">
        <f t="shared" ref="J77" si="116">(H77/(I77-I76))*100</f>
        <v>6.2023444963909862</v>
      </c>
      <c r="K77" s="61"/>
    </row>
    <row r="78" spans="1:11" x14ac:dyDescent="0.25">
      <c r="A78" s="39">
        <v>61048</v>
      </c>
      <c r="B78" s="36" t="s">
        <v>55</v>
      </c>
      <c r="C78" s="34">
        <v>99</v>
      </c>
      <c r="E78" s="118">
        <v>43922</v>
      </c>
      <c r="F78" s="119">
        <v>190.11</v>
      </c>
      <c r="G78" s="120">
        <v>3.95</v>
      </c>
      <c r="H78" s="121">
        <f t="shared" ref="H78" si="117">F78/G78</f>
        <v>48.129113924050635</v>
      </c>
      <c r="I78" s="122">
        <v>50718</v>
      </c>
      <c r="J78" s="137">
        <f t="shared" ref="J78" si="118">(H78/(I78-I77))*100</f>
        <v>6.1862614298265592</v>
      </c>
      <c r="K78" s="61"/>
    </row>
    <row r="79" spans="1:11" x14ac:dyDescent="0.25">
      <c r="A79" s="39">
        <v>61700</v>
      </c>
      <c r="B79" s="36" t="s">
        <v>33</v>
      </c>
      <c r="C79" s="34">
        <v>26.59</v>
      </c>
      <c r="E79" s="118">
        <v>43942</v>
      </c>
      <c r="F79" s="119">
        <v>183.26</v>
      </c>
      <c r="G79" s="120">
        <v>3.89</v>
      </c>
      <c r="H79" s="121">
        <f t="shared" ref="H79" si="119">F79/G79</f>
        <v>47.110539845758353</v>
      </c>
      <c r="I79" s="122">
        <v>51456</v>
      </c>
      <c r="J79" s="137">
        <f t="shared" ref="J79" si="120">(H79/(I79-I78))*100</f>
        <v>6.383541984520102</v>
      </c>
      <c r="K79" s="61"/>
    </row>
    <row r="80" spans="1:11" x14ac:dyDescent="0.25">
      <c r="A80" s="21">
        <v>63000</v>
      </c>
      <c r="B80" s="19" t="s">
        <v>54</v>
      </c>
      <c r="C80" s="34">
        <v>189</v>
      </c>
      <c r="E80" s="118">
        <v>43956</v>
      </c>
      <c r="F80" s="119">
        <v>223.36</v>
      </c>
      <c r="G80" s="120">
        <v>4.3899999999999997</v>
      </c>
      <c r="H80" s="121">
        <f t="shared" ref="H80" si="121">F80/G80</f>
        <v>50.87927107061504</v>
      </c>
      <c r="I80" s="122">
        <v>52229</v>
      </c>
      <c r="J80" s="137">
        <f t="shared" ref="J80" si="122">(H80/(I80-I79))*100</f>
        <v>6.5820531786047924</v>
      </c>
      <c r="K80" s="61"/>
    </row>
    <row r="81" spans="1:11" x14ac:dyDescent="0.25">
      <c r="A81" s="21">
        <v>63600</v>
      </c>
      <c r="B81" s="19" t="s">
        <v>37</v>
      </c>
      <c r="C81" s="34">
        <v>19.5</v>
      </c>
      <c r="E81" s="118">
        <v>43964</v>
      </c>
      <c r="F81" s="119">
        <v>159.19</v>
      </c>
      <c r="G81" s="120">
        <v>4.2699999999999996</v>
      </c>
      <c r="H81" s="121">
        <f t="shared" ref="H81" si="123">F81/G81</f>
        <v>37.281030444964877</v>
      </c>
      <c r="I81" s="122">
        <v>52793</v>
      </c>
      <c r="J81" s="137">
        <f t="shared" ref="J81" si="124">(H81/(I81-I80))*100</f>
        <v>6.6101117810221419</v>
      </c>
      <c r="K81" s="61"/>
    </row>
    <row r="82" spans="1:11" x14ac:dyDescent="0.25">
      <c r="A82" s="39">
        <v>65400</v>
      </c>
      <c r="B82" s="36" t="s">
        <v>57</v>
      </c>
      <c r="C82" s="34">
        <v>27.9</v>
      </c>
      <c r="E82" s="118">
        <v>43976</v>
      </c>
      <c r="F82" s="119">
        <v>228.15</v>
      </c>
      <c r="G82" s="120">
        <v>4.38</v>
      </c>
      <c r="H82" s="121">
        <f t="shared" ref="H82" si="125">F82/G82</f>
        <v>52.089041095890416</v>
      </c>
      <c r="I82" s="122">
        <v>53617</v>
      </c>
      <c r="J82" s="137">
        <f t="shared" ref="J82" si="126">(H82/(I82-I81))*100</f>
        <v>6.3214855698896137</v>
      </c>
      <c r="K82" s="61"/>
    </row>
    <row r="83" spans="1:11" x14ac:dyDescent="0.25">
      <c r="A83" s="39">
        <v>65650</v>
      </c>
      <c r="B83" s="36" t="s">
        <v>33</v>
      </c>
      <c r="C83" s="34">
        <v>28.99</v>
      </c>
      <c r="E83" s="118">
        <v>43983</v>
      </c>
      <c r="F83" s="119">
        <v>198.28</v>
      </c>
      <c r="G83" s="120">
        <v>4.2</v>
      </c>
      <c r="H83" s="121">
        <f t="shared" ref="H83" si="127">F83/G83</f>
        <v>47.209523809523809</v>
      </c>
      <c r="I83" s="122">
        <v>54320</v>
      </c>
      <c r="J83" s="137">
        <f t="shared" ref="J83" si="128">(H83/(I83-I82))*100</f>
        <v>6.7154372417530306</v>
      </c>
      <c r="K83" s="61"/>
    </row>
    <row r="84" spans="1:11" x14ac:dyDescent="0.25">
      <c r="A84" s="39">
        <v>66750</v>
      </c>
      <c r="B84" s="36" t="s">
        <v>33</v>
      </c>
      <c r="C84" s="34">
        <v>26.59</v>
      </c>
      <c r="E84" s="118">
        <v>43993</v>
      </c>
      <c r="F84" s="119">
        <v>210.21</v>
      </c>
      <c r="G84" s="120">
        <v>4.21</v>
      </c>
      <c r="H84" s="121">
        <f t="shared" ref="H84" si="129">F84/G84</f>
        <v>49.931116389548698</v>
      </c>
      <c r="I84" s="122">
        <v>55090</v>
      </c>
      <c r="J84" s="137">
        <f t="shared" ref="J84" si="130">(H84/(I84-I83))*100</f>
        <v>6.4845605700712596</v>
      </c>
      <c r="K84" s="61"/>
    </row>
    <row r="85" spans="1:11" x14ac:dyDescent="0.25">
      <c r="A85" s="21">
        <v>66800</v>
      </c>
      <c r="B85" s="19" t="s">
        <v>37</v>
      </c>
      <c r="C85" s="34">
        <v>17</v>
      </c>
      <c r="E85" s="118">
        <v>44007</v>
      </c>
      <c r="F85" s="119">
        <v>216.15</v>
      </c>
      <c r="G85" s="120">
        <v>4.16</v>
      </c>
      <c r="H85" s="121">
        <f t="shared" ref="H85" si="131">F85/G85</f>
        <v>51.959134615384613</v>
      </c>
      <c r="I85" s="122">
        <v>55909</v>
      </c>
      <c r="J85" s="137">
        <f t="shared" ref="J85" si="132">(H85/(I85-I84))*100</f>
        <v>6.3442166807551423</v>
      </c>
      <c r="K85" s="61"/>
    </row>
    <row r="86" spans="1:11" x14ac:dyDescent="0.25">
      <c r="A86" s="39">
        <v>67700</v>
      </c>
      <c r="B86" s="36" t="s">
        <v>33</v>
      </c>
      <c r="C86" s="34">
        <v>29.99</v>
      </c>
      <c r="E86" s="118">
        <v>44018</v>
      </c>
      <c r="F86" s="119">
        <v>218.11</v>
      </c>
      <c r="G86" s="120">
        <v>4.16</v>
      </c>
      <c r="H86" s="121">
        <f t="shared" ref="H86" si="133">F86/G86</f>
        <v>52.43028846153846</v>
      </c>
      <c r="I86" s="122">
        <v>56734</v>
      </c>
      <c r="J86" s="137">
        <f t="shared" ref="J86" si="134">(H86/(I86-I85))*100</f>
        <v>6.3551864801864797</v>
      </c>
      <c r="K86" s="61"/>
    </row>
    <row r="87" spans="1:11" x14ac:dyDescent="0.25">
      <c r="A87" s="39">
        <v>69050</v>
      </c>
      <c r="B87" s="36" t="s">
        <v>59</v>
      </c>
      <c r="C87" s="34">
        <v>277.18</v>
      </c>
      <c r="E87" s="118">
        <v>44029</v>
      </c>
      <c r="F87" s="119">
        <v>218.52</v>
      </c>
      <c r="G87" s="120">
        <v>4.2300000000000004</v>
      </c>
      <c r="H87" s="121">
        <f t="shared" ref="H87" si="135">F87/G87</f>
        <v>51.659574468085104</v>
      </c>
      <c r="I87" s="122">
        <v>57579</v>
      </c>
      <c r="J87" s="137">
        <f t="shared" ref="J87" si="136">(H87/(I87-I86))*100</f>
        <v>6.1135591086491248</v>
      </c>
      <c r="K87" s="61"/>
    </row>
    <row r="88" spans="1:11" x14ac:dyDescent="0.25">
      <c r="A88" s="39">
        <v>69500</v>
      </c>
      <c r="B88" s="36" t="s">
        <v>37</v>
      </c>
      <c r="C88" s="34">
        <v>5.99</v>
      </c>
      <c r="E88" s="118">
        <v>44036</v>
      </c>
      <c r="F88" s="119">
        <v>136.22</v>
      </c>
      <c r="G88" s="120">
        <v>4.1900000000000004</v>
      </c>
      <c r="H88" s="121">
        <f t="shared" ref="H88" si="137">F88/G88</f>
        <v>32.510739856801905</v>
      </c>
      <c r="I88" s="122">
        <v>58120</v>
      </c>
      <c r="J88" s="137">
        <f t="shared" ref="J88" si="138">(H88/(I88-I87))*100</f>
        <v>6.0093789014421262</v>
      </c>
      <c r="K88" s="61"/>
    </row>
    <row r="89" spans="1:11" x14ac:dyDescent="0.25">
      <c r="A89" s="143">
        <v>75000</v>
      </c>
      <c r="B89" s="36" t="s">
        <v>58</v>
      </c>
      <c r="C89" s="34">
        <v>159</v>
      </c>
      <c r="E89" s="118">
        <v>44052</v>
      </c>
      <c r="F89" s="119">
        <v>228.28</v>
      </c>
      <c r="G89" s="120">
        <v>4.24</v>
      </c>
      <c r="H89" s="121">
        <f t="shared" ref="H89" si="139">F89/G89</f>
        <v>53.839622641509429</v>
      </c>
      <c r="I89" s="122">
        <v>58890</v>
      </c>
      <c r="J89" s="137">
        <f t="shared" ref="J89" si="140">(H89/(I89-I88))*100</f>
        <v>6.9921587846116147</v>
      </c>
      <c r="K89" s="61"/>
    </row>
    <row r="90" spans="1:11" x14ac:dyDescent="0.25">
      <c r="A90" s="128">
        <v>76100</v>
      </c>
      <c r="B90" s="36" t="s">
        <v>33</v>
      </c>
      <c r="C90" s="34">
        <v>28.49</v>
      </c>
      <c r="E90" s="118">
        <v>44066</v>
      </c>
      <c r="F90" s="119">
        <v>226.85</v>
      </c>
      <c r="G90" s="120">
        <v>4.3499999999999996</v>
      </c>
      <c r="H90" s="121">
        <f t="shared" ref="H90" si="141">F90/G90</f>
        <v>52.149425287356323</v>
      </c>
      <c r="I90" s="122">
        <v>59702</v>
      </c>
      <c r="J90" s="137">
        <f t="shared" ref="J90" si="142">(H90/(I90-I89))*100</f>
        <v>6.4223430156842758</v>
      </c>
      <c r="K90" s="61"/>
    </row>
    <row r="91" spans="1:11" ht="13.8" thickBot="1" x14ac:dyDescent="0.3">
      <c r="A91" s="128">
        <v>77600</v>
      </c>
      <c r="B91" s="19" t="s">
        <v>60</v>
      </c>
      <c r="C91" s="28">
        <v>758.01</v>
      </c>
      <c r="E91" s="118">
        <v>44076</v>
      </c>
      <c r="F91" s="119">
        <v>204.01</v>
      </c>
      <c r="G91" s="120">
        <v>4.47</v>
      </c>
      <c r="H91" s="121">
        <f t="shared" ref="H91" si="143">F91/G91</f>
        <v>45.639821029082775</v>
      </c>
      <c r="I91" s="122">
        <v>60413</v>
      </c>
      <c r="J91" s="137">
        <f t="shared" ref="J91" si="144">(H91/(I91-I90))*100</f>
        <v>6.419102817029926</v>
      </c>
      <c r="K91" s="79"/>
    </row>
    <row r="92" spans="1:11" ht="13.8" thickBot="1" x14ac:dyDescent="0.3">
      <c r="A92" s="39">
        <v>78500</v>
      </c>
      <c r="B92" s="36" t="s">
        <v>33</v>
      </c>
      <c r="C92" s="34">
        <v>28.49</v>
      </c>
      <c r="E92" s="118">
        <v>44090</v>
      </c>
      <c r="F92" s="119">
        <v>235.59</v>
      </c>
      <c r="G92" s="120">
        <v>4.4400000000000004</v>
      </c>
      <c r="H92" s="121">
        <f t="shared" ref="H92" si="145">F92/G92</f>
        <v>53.060810810810807</v>
      </c>
      <c r="I92" s="122">
        <v>61231</v>
      </c>
      <c r="J92" s="137">
        <f t="shared" ref="J92" si="146">(H92/(I92-I91))*100</f>
        <v>6.4866516883631791</v>
      </c>
      <c r="K92" s="134">
        <f>100*SUM(H62:H92)/(I92-I61)</f>
        <v>6.4243508644512337</v>
      </c>
    </row>
    <row r="93" spans="1:11" x14ac:dyDescent="0.25">
      <c r="A93" s="39">
        <v>81000</v>
      </c>
      <c r="B93" s="36" t="s">
        <v>37</v>
      </c>
      <c r="C93" s="34">
        <v>19.899999999999999</v>
      </c>
      <c r="E93" s="118">
        <v>44106</v>
      </c>
      <c r="F93" s="119">
        <v>230.52</v>
      </c>
      <c r="G93" s="120">
        <v>4.37</v>
      </c>
      <c r="H93" s="121">
        <f t="shared" ref="H93" si="147">F93/G93</f>
        <v>52.750572082379861</v>
      </c>
      <c r="I93" s="122">
        <v>62053</v>
      </c>
      <c r="J93" s="137">
        <f t="shared" ref="J93" si="148">(H93/(I93-I92))*100</f>
        <v>6.4173445355693266</v>
      </c>
      <c r="K93" s="61"/>
    </row>
    <row r="94" spans="1:11" x14ac:dyDescent="0.25">
      <c r="A94" s="39">
        <v>81400</v>
      </c>
      <c r="B94" s="36" t="s">
        <v>33</v>
      </c>
      <c r="C94" s="34">
        <v>27.54</v>
      </c>
      <c r="E94" s="118">
        <v>44122</v>
      </c>
      <c r="F94" s="119">
        <v>217.29</v>
      </c>
      <c r="G94" s="120">
        <v>4.29</v>
      </c>
      <c r="H94" s="121">
        <f t="shared" ref="H94" si="149">F94/G94</f>
        <v>50.650349650349646</v>
      </c>
      <c r="I94" s="122">
        <v>62835</v>
      </c>
      <c r="J94" s="137">
        <f t="shared" ref="J94" si="150">(H94/(I94-I93))*100</f>
        <v>6.4770268095076275</v>
      </c>
      <c r="K94" s="61"/>
    </row>
    <row r="95" spans="1:11" x14ac:dyDescent="0.25">
      <c r="A95" s="39">
        <v>81800</v>
      </c>
      <c r="B95" s="36" t="s">
        <v>37</v>
      </c>
      <c r="C95" s="34">
        <v>19.989999999999998</v>
      </c>
      <c r="E95" s="118">
        <v>44143</v>
      </c>
      <c r="F95" s="119">
        <v>215.52</v>
      </c>
      <c r="G95" s="120">
        <v>4.25</v>
      </c>
      <c r="H95" s="121">
        <f t="shared" ref="H95" si="151">F95/G95</f>
        <v>50.710588235294118</v>
      </c>
      <c r="I95" s="122">
        <v>63577</v>
      </c>
      <c r="J95" s="137">
        <f t="shared" ref="J95" si="152">(H95/(I95-I94))*100</f>
        <v>6.8343110829237359</v>
      </c>
      <c r="K95" s="61"/>
    </row>
    <row r="96" spans="1:11" x14ac:dyDescent="0.25">
      <c r="A96" s="39">
        <v>82500</v>
      </c>
      <c r="B96" s="36" t="s">
        <v>33</v>
      </c>
      <c r="C96" s="34">
        <v>26.99</v>
      </c>
      <c r="E96" s="118">
        <v>44158</v>
      </c>
      <c r="F96" s="119">
        <v>184.3</v>
      </c>
      <c r="G96" s="120">
        <v>4.2</v>
      </c>
      <c r="H96" s="121">
        <f t="shared" ref="H96" si="153">F96/G96</f>
        <v>43.88095238095238</v>
      </c>
      <c r="I96" s="122">
        <v>64234</v>
      </c>
      <c r="J96" s="137">
        <f t="shared" ref="J96" si="154">(H96/(I96-I95))*100</f>
        <v>6.6789881858375004</v>
      </c>
      <c r="K96" s="61"/>
    </row>
    <row r="97" spans="1:11" x14ac:dyDescent="0.25">
      <c r="A97" s="39">
        <v>84000</v>
      </c>
      <c r="B97" s="36" t="s">
        <v>33</v>
      </c>
      <c r="C97" s="34">
        <v>27.54</v>
      </c>
      <c r="E97" s="118">
        <v>44184</v>
      </c>
      <c r="F97" s="119">
        <v>243.05</v>
      </c>
      <c r="G97" s="120">
        <v>4.4400000000000004</v>
      </c>
      <c r="H97" s="121">
        <f t="shared" ref="H97" si="155">F97/G97</f>
        <v>54.740990990990987</v>
      </c>
      <c r="I97" s="122">
        <v>65119</v>
      </c>
      <c r="J97" s="137">
        <f t="shared" ref="J97" si="156">(H97/(I97-I96))*100</f>
        <v>6.1854227108464395</v>
      </c>
      <c r="K97" s="76"/>
    </row>
    <row r="98" spans="1:11" x14ac:dyDescent="0.25">
      <c r="A98" s="39">
        <v>85000</v>
      </c>
      <c r="B98" s="36" t="s">
        <v>33</v>
      </c>
      <c r="C98" s="34">
        <v>28.99</v>
      </c>
      <c r="E98" s="118">
        <v>44198</v>
      </c>
      <c r="F98" s="119">
        <v>164.42</v>
      </c>
      <c r="G98" s="120">
        <v>4.49</v>
      </c>
      <c r="H98" s="121">
        <f t="shared" ref="H98" si="157">F98/G98</f>
        <v>36.619153674832958</v>
      </c>
      <c r="I98" s="122">
        <v>65651</v>
      </c>
      <c r="J98" s="137">
        <f t="shared" ref="J98" si="158">(H98/(I98-I97))*100</f>
        <v>6.8832995629385261</v>
      </c>
      <c r="K98" s="61"/>
    </row>
    <row r="99" spans="1:11" x14ac:dyDescent="0.25">
      <c r="A99" s="39">
        <v>86000</v>
      </c>
      <c r="B99" s="36" t="s">
        <v>37</v>
      </c>
      <c r="C99" s="34">
        <v>5.99</v>
      </c>
      <c r="E99" s="118">
        <v>44213</v>
      </c>
      <c r="F99" s="119">
        <v>215.32</v>
      </c>
      <c r="G99" s="120">
        <v>4.59</v>
      </c>
      <c r="H99" s="121">
        <f t="shared" ref="H99" si="159">F99/G99</f>
        <v>46.910675381263616</v>
      </c>
      <c r="I99" s="122">
        <v>66343</v>
      </c>
      <c r="J99" s="137">
        <f t="shared" ref="J99" si="160">(H99/(I99-I98))*100</f>
        <v>6.7789993325525462</v>
      </c>
      <c r="K99" s="61"/>
    </row>
    <row r="100" spans="1:11" x14ac:dyDescent="0.25">
      <c r="A100" s="39">
        <v>86200</v>
      </c>
      <c r="B100" s="36" t="s">
        <v>61</v>
      </c>
      <c r="C100" s="34">
        <v>59.2</v>
      </c>
      <c r="E100" s="118">
        <v>44228</v>
      </c>
      <c r="F100" s="119">
        <v>210.39</v>
      </c>
      <c r="G100" s="120">
        <v>4.55</v>
      </c>
      <c r="H100" s="121">
        <f t="shared" ref="H100" si="161">F100/G100</f>
        <v>46.239560439560435</v>
      </c>
      <c r="I100" s="122">
        <v>67040</v>
      </c>
      <c r="J100" s="137">
        <f t="shared" ref="J100" si="162">(H100/(I100-I99))*100</f>
        <v>6.6340832768379387</v>
      </c>
      <c r="K100" s="61"/>
    </row>
    <row r="101" spans="1:11" x14ac:dyDescent="0.25">
      <c r="A101" s="39">
        <v>86500</v>
      </c>
      <c r="B101" s="36" t="s">
        <v>62</v>
      </c>
      <c r="C101" s="34">
        <v>208.91</v>
      </c>
      <c r="E101" s="118">
        <v>44286</v>
      </c>
      <c r="F101" s="119">
        <v>245.23</v>
      </c>
      <c r="G101" s="120">
        <v>5.24</v>
      </c>
      <c r="H101" s="121">
        <f t="shared" ref="H101" si="163">F101/G101</f>
        <v>46.799618320610683</v>
      </c>
      <c r="I101" s="122">
        <v>67740</v>
      </c>
      <c r="J101" s="137">
        <f t="shared" ref="J101" si="164">(H101/(I101-I100))*100</f>
        <v>6.6856597600872414</v>
      </c>
      <c r="K101" s="61"/>
    </row>
    <row r="102" spans="1:11" x14ac:dyDescent="0.25">
      <c r="A102" s="39">
        <v>86750</v>
      </c>
      <c r="B102" s="36" t="s">
        <v>33</v>
      </c>
      <c r="C102" s="34">
        <v>28.49</v>
      </c>
      <c r="E102" s="118">
        <v>44308</v>
      </c>
      <c r="F102" s="119">
        <v>273.58</v>
      </c>
      <c r="G102" s="120">
        <v>5.24</v>
      </c>
      <c r="H102" s="121">
        <f t="shared" ref="H102" si="165">F102/G102</f>
        <v>52.20992366412213</v>
      </c>
      <c r="I102" s="122">
        <v>68575</v>
      </c>
      <c r="J102" s="137">
        <f t="shared" ref="J102" si="166">(H102/(I102-I101))*100</f>
        <v>6.2526854687571412</v>
      </c>
      <c r="K102" s="61"/>
    </row>
    <row r="103" spans="1:11" x14ac:dyDescent="0.25">
      <c r="A103" s="39">
        <v>88250</v>
      </c>
      <c r="B103" s="36" t="s">
        <v>33</v>
      </c>
      <c r="C103" s="34">
        <v>28.49</v>
      </c>
      <c r="E103" s="118">
        <v>44325</v>
      </c>
      <c r="F103" s="119">
        <v>228.01</v>
      </c>
      <c r="G103" s="120">
        <v>5.14</v>
      </c>
      <c r="H103" s="121">
        <f t="shared" ref="H103" si="167">F103/G103</f>
        <v>44.359922178988327</v>
      </c>
      <c r="I103" s="122">
        <v>69233</v>
      </c>
      <c r="J103" s="137">
        <f t="shared" ref="J103" si="168">(H103/(I103-I102))*100</f>
        <v>6.7416295104845485</v>
      </c>
      <c r="K103" s="61"/>
    </row>
    <row r="104" spans="1:11" x14ac:dyDescent="0.25">
      <c r="A104" s="143">
        <v>89870</v>
      </c>
      <c r="B104" s="36" t="s">
        <v>63</v>
      </c>
      <c r="C104" s="34">
        <v>2128.75</v>
      </c>
      <c r="E104" s="118">
        <v>44337</v>
      </c>
      <c r="F104" s="119">
        <v>248.9</v>
      </c>
      <c r="G104" s="120">
        <v>5.27</v>
      </c>
      <c r="H104" s="121">
        <f t="shared" ref="H104" si="169">F104/G104</f>
        <v>47.22960151802657</v>
      </c>
      <c r="I104" s="122">
        <v>69928</v>
      </c>
      <c r="J104" s="137">
        <f t="shared" ref="J104" si="170">(H104/(I104-I103))*100</f>
        <v>6.7956261177016639</v>
      </c>
      <c r="K104" s="61"/>
    </row>
    <row r="105" spans="1:11" x14ac:dyDescent="0.25">
      <c r="A105" s="39">
        <v>93000</v>
      </c>
      <c r="B105" s="36" t="s">
        <v>37</v>
      </c>
      <c r="C105" s="34">
        <v>8.99</v>
      </c>
      <c r="E105" s="118">
        <v>44349</v>
      </c>
      <c r="F105" s="119">
        <v>211.7</v>
      </c>
      <c r="G105" s="120">
        <v>5.27</v>
      </c>
      <c r="H105" s="121">
        <f t="shared" ref="H105" si="171">F105/G105</f>
        <v>40.170777988614802</v>
      </c>
      <c r="I105" s="122">
        <v>70525</v>
      </c>
      <c r="J105" s="137">
        <f t="shared" ref="J105" si="172">(H105/(I105-I104))*100</f>
        <v>6.7287735324312896</v>
      </c>
      <c r="K105" s="61"/>
    </row>
    <row r="106" spans="1:11" x14ac:dyDescent="0.25">
      <c r="A106" s="39">
        <v>94970</v>
      </c>
      <c r="B106" s="36" t="s">
        <v>64</v>
      </c>
      <c r="C106" s="34">
        <v>99</v>
      </c>
      <c r="E106" s="118">
        <v>44364</v>
      </c>
      <c r="F106" s="119">
        <v>256.58</v>
      </c>
      <c r="G106" s="120">
        <v>5.37</v>
      </c>
      <c r="H106" s="121">
        <f t="shared" ref="H106" si="173">F106/G106</f>
        <v>47.780260707635009</v>
      </c>
      <c r="I106" s="122">
        <v>71262</v>
      </c>
      <c r="J106" s="137">
        <f t="shared" ref="J106" si="174">(H106/(I106-I105))*100</f>
        <v>6.4830747228812768</v>
      </c>
      <c r="K106" s="61"/>
    </row>
    <row r="107" spans="1:11" x14ac:dyDescent="0.25">
      <c r="A107" s="39">
        <v>98000</v>
      </c>
      <c r="B107" s="36" t="s">
        <v>33</v>
      </c>
      <c r="C107" s="34">
        <v>32.82</v>
      </c>
      <c r="E107" s="118">
        <v>44376</v>
      </c>
      <c r="F107" s="119">
        <v>256.77</v>
      </c>
      <c r="G107" s="120">
        <v>5.44</v>
      </c>
      <c r="H107" s="121">
        <f t="shared" ref="H107" si="175">F107/G107</f>
        <v>47.200367647058819</v>
      </c>
      <c r="I107" s="122">
        <v>71992</v>
      </c>
      <c r="J107" s="137">
        <f t="shared" ref="J107" si="176">(H107/(I107-I106))*100</f>
        <v>6.4658037872683316</v>
      </c>
      <c r="K107" s="61"/>
    </row>
    <row r="108" spans="1:11" x14ac:dyDescent="0.25">
      <c r="A108" s="39">
        <v>99000</v>
      </c>
      <c r="B108" s="36" t="s">
        <v>37</v>
      </c>
      <c r="C108" s="34">
        <v>29.99</v>
      </c>
      <c r="E108" s="118">
        <v>44390</v>
      </c>
      <c r="F108" s="119">
        <v>264.38</v>
      </c>
      <c r="G108" s="120">
        <v>5.39</v>
      </c>
      <c r="H108" s="121">
        <f t="shared" ref="H108" si="177">F108/G108</f>
        <v>49.050092764378483</v>
      </c>
      <c r="I108" s="122">
        <v>72740</v>
      </c>
      <c r="J108" s="137">
        <f t="shared" ref="J108" si="178">(H108/(I108-I107))*100</f>
        <v>6.5574990326709202</v>
      </c>
      <c r="K108" s="61"/>
    </row>
    <row r="109" spans="1:11" x14ac:dyDescent="0.25">
      <c r="A109" s="39">
        <v>99900</v>
      </c>
      <c r="B109" s="36" t="s">
        <v>33</v>
      </c>
      <c r="C109" s="34">
        <v>32.99</v>
      </c>
      <c r="E109" s="118">
        <v>44400</v>
      </c>
      <c r="F109" s="119">
        <v>268.91000000000003</v>
      </c>
      <c r="G109" s="120">
        <v>5.39</v>
      </c>
      <c r="H109" s="121">
        <f t="shared" ref="H109" si="179">F109/G109</f>
        <v>49.890538033395181</v>
      </c>
      <c r="I109" s="122">
        <v>73497</v>
      </c>
      <c r="J109" s="137">
        <f t="shared" ref="J109" si="180">(H109/(I109-I108))*100</f>
        <v>6.5905598458910406</v>
      </c>
      <c r="K109" s="61"/>
    </row>
    <row r="110" spans="1:11" x14ac:dyDescent="0.25">
      <c r="A110" s="39">
        <v>101200</v>
      </c>
      <c r="B110" s="36" t="s">
        <v>37</v>
      </c>
      <c r="C110" s="34">
        <v>18.989999999999998</v>
      </c>
      <c r="E110" s="118">
        <v>44413</v>
      </c>
      <c r="F110" s="119">
        <v>283.61</v>
      </c>
      <c r="G110" s="120">
        <v>5.39</v>
      </c>
      <c r="H110" s="121">
        <f t="shared" ref="H110" si="181">F110/G110</f>
        <v>52.617810760667908</v>
      </c>
      <c r="I110" s="122">
        <v>74311</v>
      </c>
      <c r="J110" s="137">
        <f t="shared" ref="J110" si="182">(H110/(I110-I109))*100</f>
        <v>6.4641045160525685</v>
      </c>
      <c r="K110" s="61"/>
    </row>
    <row r="111" spans="1:11" x14ac:dyDescent="0.25">
      <c r="A111" s="39">
        <v>102000</v>
      </c>
      <c r="B111" s="36" t="s">
        <v>33</v>
      </c>
      <c r="C111" s="34">
        <v>29.99</v>
      </c>
      <c r="E111" s="118">
        <v>44425</v>
      </c>
      <c r="F111" s="119">
        <v>250.74</v>
      </c>
      <c r="G111" s="120">
        <v>5.39</v>
      </c>
      <c r="H111" s="121">
        <f t="shared" ref="H111" si="183">F111/G111</f>
        <v>46.519480519480524</v>
      </c>
      <c r="I111" s="122">
        <v>75010</v>
      </c>
      <c r="J111" s="137">
        <f t="shared" ref="J111" si="184">(H111/(I111-I110))*100</f>
        <v>6.6551474276796165</v>
      </c>
      <c r="K111" s="61"/>
    </row>
    <row r="112" spans="1:11" ht="13.8" thickBot="1" x14ac:dyDescent="0.3">
      <c r="A112" s="53">
        <v>102500</v>
      </c>
      <c r="B112" s="36" t="s">
        <v>52</v>
      </c>
      <c r="C112" s="38">
        <v>20</v>
      </c>
      <c r="E112" s="118">
        <v>44435</v>
      </c>
      <c r="F112" s="119">
        <v>261.5</v>
      </c>
      <c r="G112" s="120">
        <v>5.34</v>
      </c>
      <c r="H112" s="121">
        <f t="shared" ref="H112" si="185">F112/G112</f>
        <v>48.970037453183522</v>
      </c>
      <c r="I112" s="122">
        <v>75753</v>
      </c>
      <c r="J112" s="137">
        <f t="shared" ref="J112" si="186">(H112/(I112-I111))*100</f>
        <v>6.5908529546680379</v>
      </c>
      <c r="K112" s="61"/>
    </row>
    <row r="113" spans="1:11" ht="13.8" thickBot="1" x14ac:dyDescent="0.3">
      <c r="A113" s="39">
        <v>103870</v>
      </c>
      <c r="B113" s="36" t="s">
        <v>33</v>
      </c>
      <c r="C113" s="34">
        <v>20.329999999999998</v>
      </c>
      <c r="E113" s="118">
        <v>44456</v>
      </c>
      <c r="F113" s="119">
        <v>267.29000000000002</v>
      </c>
      <c r="G113" s="120">
        <v>5.51</v>
      </c>
      <c r="H113" s="121">
        <f t="shared" ref="H113" si="187">F113/G113</f>
        <v>48.509981851179681</v>
      </c>
      <c r="I113" s="122">
        <v>76462</v>
      </c>
      <c r="J113" s="137">
        <f t="shared" ref="J113" si="188">(H113/(I113-I112))*100</f>
        <v>6.8420284698419858</v>
      </c>
      <c r="K113" s="134">
        <f>100*SUM(H93:H113)/(I113-I92)</f>
        <v>6.590580107957229</v>
      </c>
    </row>
    <row r="114" spans="1:11" x14ac:dyDescent="0.25">
      <c r="A114" s="39">
        <v>103870</v>
      </c>
      <c r="B114" s="36" t="s">
        <v>37</v>
      </c>
      <c r="C114" s="34">
        <v>18.989999999999998</v>
      </c>
      <c r="E114" s="118">
        <v>44475</v>
      </c>
      <c r="F114" s="119">
        <v>313.48</v>
      </c>
      <c r="G114" s="120">
        <v>5.71</v>
      </c>
      <c r="H114" s="121">
        <f t="shared" ref="H114" si="189">F114/G114</f>
        <v>54.900175131348512</v>
      </c>
      <c r="I114" s="122">
        <v>77312</v>
      </c>
      <c r="J114" s="137">
        <f t="shared" ref="J114" si="190">(H114/(I114-I113))*100</f>
        <v>6.4588441330998254</v>
      </c>
      <c r="K114" s="61"/>
    </row>
    <row r="115" spans="1:11" x14ac:dyDescent="0.25">
      <c r="A115" s="39">
        <v>104800</v>
      </c>
      <c r="B115" s="36" t="s">
        <v>33</v>
      </c>
      <c r="C115" s="34">
        <v>24.29</v>
      </c>
      <c r="E115" s="118">
        <v>44492</v>
      </c>
      <c r="F115" s="119">
        <v>299.5</v>
      </c>
      <c r="G115" s="120">
        <v>5.86</v>
      </c>
      <c r="H115" s="121">
        <f t="shared" ref="H115" si="191">F115/G115</f>
        <v>51.109215017064841</v>
      </c>
      <c r="I115" s="122">
        <v>78138</v>
      </c>
      <c r="J115" s="137">
        <f t="shared" ref="J115" si="192">(H115/(I115-I114))*100</f>
        <v>6.187556297465477</v>
      </c>
      <c r="K115" s="61"/>
    </row>
    <row r="116" spans="1:11" x14ac:dyDescent="0.25">
      <c r="A116" s="143">
        <v>105800</v>
      </c>
      <c r="B116" s="36" t="s">
        <v>66</v>
      </c>
      <c r="C116" s="34">
        <v>1000</v>
      </c>
      <c r="E116" s="118">
        <v>44499</v>
      </c>
      <c r="F116" s="119">
        <v>201.25</v>
      </c>
      <c r="G116" s="120">
        <v>5.9</v>
      </c>
      <c r="H116" s="121">
        <f t="shared" ref="H116" si="193">F116/G116</f>
        <v>34.110169491525419</v>
      </c>
      <c r="I116" s="122">
        <v>78717</v>
      </c>
      <c r="J116" s="137">
        <f t="shared" ref="J116" si="194">(H116/(I116-I115))*100</f>
        <v>5.8912209829923006</v>
      </c>
      <c r="K116" s="61"/>
    </row>
    <row r="117" spans="1:11" x14ac:dyDescent="0.25">
      <c r="A117" s="39">
        <v>106200</v>
      </c>
      <c r="B117" s="36" t="s">
        <v>67</v>
      </c>
      <c r="C117" s="34">
        <v>78.44</v>
      </c>
      <c r="E117" s="118">
        <v>44510</v>
      </c>
      <c r="F117" s="119">
        <v>286.10000000000002</v>
      </c>
      <c r="G117" s="120">
        <v>5.91</v>
      </c>
      <c r="H117" s="121">
        <f t="shared" ref="H117" si="195">F117/G117</f>
        <v>48.409475465313029</v>
      </c>
      <c r="I117" s="122">
        <v>79506</v>
      </c>
      <c r="J117" s="137">
        <f t="shared" ref="J117" si="196">(H117/(I117-I116))*100</f>
        <v>6.1355482212057071</v>
      </c>
      <c r="K117" s="79"/>
    </row>
    <row r="118" spans="1:11" x14ac:dyDescent="0.25">
      <c r="A118" s="39">
        <v>106200</v>
      </c>
      <c r="B118" s="36" t="s">
        <v>33</v>
      </c>
      <c r="C118" s="34">
        <v>28.79</v>
      </c>
      <c r="E118" s="118">
        <v>44529</v>
      </c>
      <c r="F118" s="119">
        <v>304.26</v>
      </c>
      <c r="G118" s="120">
        <v>5.96</v>
      </c>
      <c r="H118" s="121">
        <f t="shared" ref="H118" si="197">F118/G118</f>
        <v>51.050335570469798</v>
      </c>
      <c r="I118" s="122">
        <v>80360</v>
      </c>
      <c r="J118" s="137">
        <f t="shared" ref="J118" si="198">(H118/(I118-I117))*100</f>
        <v>5.9777910504062994</v>
      </c>
      <c r="K118" s="79"/>
    </row>
    <row r="119" spans="1:11" x14ac:dyDescent="0.25">
      <c r="A119" s="53">
        <v>107000</v>
      </c>
      <c r="B119" s="36" t="s">
        <v>68</v>
      </c>
      <c r="C119" s="38">
        <v>460</v>
      </c>
      <c r="E119" s="118">
        <v>44550</v>
      </c>
      <c r="F119" s="119">
        <v>297.08</v>
      </c>
      <c r="G119" s="120">
        <v>5.7</v>
      </c>
      <c r="H119" s="121">
        <f t="shared" ref="H119" si="199">F119/G119</f>
        <v>52.119298245614033</v>
      </c>
      <c r="I119" s="122">
        <v>81221</v>
      </c>
      <c r="J119" s="137">
        <f t="shared" ref="J119" si="200">(H119/(I119-I118))*100</f>
        <v>6.0533447439737555</v>
      </c>
      <c r="K119" s="61"/>
    </row>
    <row r="120" spans="1:11" x14ac:dyDescent="0.25">
      <c r="A120" s="53"/>
      <c r="B120" s="36"/>
      <c r="C120" s="38"/>
      <c r="E120" s="118">
        <v>44571</v>
      </c>
      <c r="F120" s="119">
        <v>308.35000000000002</v>
      </c>
      <c r="G120" s="120">
        <v>5.87</v>
      </c>
      <c r="H120" s="121">
        <f t="shared" ref="H120" si="201">F120/G120</f>
        <v>52.529812606473598</v>
      </c>
      <c r="I120" s="122">
        <v>82085</v>
      </c>
      <c r="J120" s="137">
        <f t="shared" ref="J120" si="202">(H120/(I120-I119))*100</f>
        <v>6.0798394220455556</v>
      </c>
      <c r="K120" s="61"/>
    </row>
    <row r="121" spans="1:11" x14ac:dyDescent="0.25">
      <c r="A121" s="35"/>
      <c r="B121" s="36"/>
      <c r="C121" s="38"/>
      <c r="E121" s="118">
        <v>44587</v>
      </c>
      <c r="F121" s="119">
        <v>303.95</v>
      </c>
      <c r="G121" s="120">
        <v>6.02</v>
      </c>
      <c r="H121" s="121">
        <f t="shared" ref="H121" si="203">F121/G121</f>
        <v>50.490033222591364</v>
      </c>
      <c r="I121" s="122">
        <v>82935</v>
      </c>
      <c r="J121" s="137">
        <f t="shared" ref="J121" si="204">(H121/(I121-I120))*100</f>
        <v>5.9400039085401604</v>
      </c>
      <c r="K121" s="61"/>
    </row>
    <row r="122" spans="1:11" x14ac:dyDescent="0.25">
      <c r="A122" s="35"/>
      <c r="B122" s="36"/>
      <c r="C122" s="38"/>
      <c r="E122" s="118">
        <v>44608</v>
      </c>
      <c r="F122" s="119">
        <v>282.52</v>
      </c>
      <c r="G122" s="120">
        <v>5.49</v>
      </c>
      <c r="H122" s="121">
        <f t="shared" ref="H122" si="205">F122/G122</f>
        <v>51.460837887067392</v>
      </c>
      <c r="I122" s="122">
        <v>83779</v>
      </c>
      <c r="J122" s="137">
        <f t="shared" ref="J122" si="206">(H122/(I122-I121))*100</f>
        <v>6.0972556738231507</v>
      </c>
      <c r="K122" s="61"/>
    </row>
    <row r="123" spans="1:11" x14ac:dyDescent="0.25">
      <c r="A123" s="35"/>
      <c r="B123" s="36"/>
      <c r="C123" s="38"/>
      <c r="E123" s="118">
        <v>44617</v>
      </c>
      <c r="F123" s="119">
        <v>115.77</v>
      </c>
      <c r="G123" s="120">
        <v>5.8</v>
      </c>
      <c r="H123" s="121">
        <f t="shared" ref="H123" si="207">F123/G123</f>
        <v>19.960344827586209</v>
      </c>
      <c r="I123" s="122">
        <v>84095</v>
      </c>
      <c r="J123" s="137">
        <f t="shared" ref="J123" si="208">(H123/(I123-I122))*100</f>
        <v>6.3165648188563948</v>
      </c>
      <c r="K123" s="61"/>
    </row>
    <row r="124" spans="1:11" x14ac:dyDescent="0.25">
      <c r="A124" s="35"/>
      <c r="B124" s="36"/>
      <c r="C124" s="38"/>
      <c r="E124" s="118">
        <v>44625</v>
      </c>
      <c r="F124" s="119">
        <v>139.82</v>
      </c>
      <c r="G124" s="120">
        <v>6.69</v>
      </c>
      <c r="H124" s="121">
        <f t="shared" ref="H124" si="209">F124/G124</f>
        <v>20.899850523168908</v>
      </c>
      <c r="I124" s="122">
        <v>84425</v>
      </c>
      <c r="J124" s="137">
        <f t="shared" ref="J124" si="210">(H124/(I124-I123))*100</f>
        <v>6.3332880373239115</v>
      </c>
      <c r="K124" s="76"/>
    </row>
    <row r="125" spans="1:11" x14ac:dyDescent="0.25">
      <c r="A125" s="35"/>
      <c r="B125" s="36"/>
      <c r="C125" s="38"/>
      <c r="E125" s="118">
        <v>44637</v>
      </c>
      <c r="F125" s="119">
        <v>338.66</v>
      </c>
      <c r="G125" s="120">
        <v>7.29</v>
      </c>
      <c r="H125" s="121">
        <f t="shared" ref="H125" si="211">F125/G125</f>
        <v>46.455418381344309</v>
      </c>
      <c r="I125" s="122">
        <v>85197</v>
      </c>
      <c r="J125" s="137">
        <f t="shared" ref="J125" si="212">(H125/(I125-I124))*100</f>
        <v>6.0175412411067759</v>
      </c>
      <c r="K125" s="61"/>
    </row>
    <row r="126" spans="1:11" x14ac:dyDescent="0.25">
      <c r="A126" s="35"/>
      <c r="B126" s="36"/>
      <c r="C126" s="38"/>
      <c r="E126" s="118">
        <v>44655</v>
      </c>
      <c r="F126" s="119">
        <v>360.37</v>
      </c>
      <c r="G126" s="120">
        <v>7.59</v>
      </c>
      <c r="H126" s="121">
        <f t="shared" ref="H126" si="213">F126/G126</f>
        <v>47.479578392621875</v>
      </c>
      <c r="I126" s="122">
        <v>85947</v>
      </c>
      <c r="J126" s="137">
        <f t="shared" ref="J126" si="214">(H126/(I126-I125))*100</f>
        <v>6.3306104523495836</v>
      </c>
      <c r="K126" s="61"/>
    </row>
    <row r="127" spans="1:11" x14ac:dyDescent="0.25">
      <c r="A127" s="128"/>
      <c r="B127" s="36"/>
      <c r="C127" s="38"/>
      <c r="E127" s="118">
        <v>44667</v>
      </c>
      <c r="F127" s="119">
        <v>345.27</v>
      </c>
      <c r="G127" s="120">
        <v>7.15</v>
      </c>
      <c r="H127" s="121">
        <f t="shared" ref="H127" si="215">F127/G127</f>
        <v>48.289510489510484</v>
      </c>
      <c r="I127" s="122">
        <v>86750</v>
      </c>
      <c r="J127" s="137">
        <f t="shared" ref="J127" si="216">(H127/(I127-I126))*100</f>
        <v>6.0136376699265863</v>
      </c>
      <c r="K127" s="61"/>
    </row>
    <row r="128" spans="1:11" x14ac:dyDescent="0.25">
      <c r="A128" s="35"/>
      <c r="B128" s="36"/>
      <c r="C128" s="38"/>
      <c r="E128" s="118">
        <v>44681</v>
      </c>
      <c r="F128" s="119">
        <v>382.43</v>
      </c>
      <c r="G128" s="120">
        <v>7.41</v>
      </c>
      <c r="H128" s="121">
        <f t="shared" ref="H128" si="217">F128/G128</f>
        <v>51.609986504723345</v>
      </c>
      <c r="I128" s="122">
        <v>87582</v>
      </c>
      <c r="J128" s="137">
        <f t="shared" ref="J128" si="218">(H128/(I128-I127))*100</f>
        <v>6.203123377971556</v>
      </c>
      <c r="K128" s="61"/>
    </row>
    <row r="129" spans="1:11" x14ac:dyDescent="0.25">
      <c r="A129" s="35"/>
      <c r="B129" s="36"/>
      <c r="C129" s="38"/>
      <c r="E129" s="118">
        <v>44693</v>
      </c>
      <c r="F129" s="119">
        <v>316.75</v>
      </c>
      <c r="G129" s="120">
        <v>7.45</v>
      </c>
      <c r="H129" s="121">
        <f t="shared" ref="H129" si="219">F129/G129</f>
        <v>42.516778523489933</v>
      </c>
      <c r="I129" s="122">
        <v>88260</v>
      </c>
      <c r="J129" s="137">
        <f t="shared" ref="J129" si="220">(H129/(I129-I128))*100</f>
        <v>6.2709112866504322</v>
      </c>
      <c r="K129" s="61"/>
    </row>
    <row r="130" spans="1:11" x14ac:dyDescent="0.25">
      <c r="A130" s="35"/>
      <c r="B130" s="36"/>
      <c r="C130" s="38"/>
      <c r="E130" s="118">
        <v>44716</v>
      </c>
      <c r="F130" s="119">
        <v>381.79</v>
      </c>
      <c r="G130" s="120">
        <v>7.52</v>
      </c>
      <c r="H130" s="121">
        <f t="shared" ref="H130" si="221">F130/G130</f>
        <v>50.769946808510646</v>
      </c>
      <c r="I130" s="122">
        <v>89075</v>
      </c>
      <c r="J130" s="137">
        <f t="shared" ref="J130" si="222">(H130/(I130-I129))*100</f>
        <v>6.2294413261976249</v>
      </c>
      <c r="K130" s="61"/>
    </row>
    <row r="131" spans="1:11" x14ac:dyDescent="0.25">
      <c r="A131" s="35"/>
      <c r="B131" s="36"/>
      <c r="C131" s="38"/>
      <c r="E131" s="118">
        <v>44729</v>
      </c>
      <c r="F131" s="119">
        <v>410.49</v>
      </c>
      <c r="G131" s="120">
        <v>7.79</v>
      </c>
      <c r="H131" s="121">
        <f t="shared" ref="H131" si="223">F131/G131</f>
        <v>52.694480102695763</v>
      </c>
      <c r="I131" s="122">
        <v>89890</v>
      </c>
      <c r="J131" s="137">
        <f t="shared" ref="J131" si="224">(H131/(I131-I130))*100</f>
        <v>6.4655803806988672</v>
      </c>
      <c r="K131" s="61"/>
    </row>
    <row r="132" spans="1:11" x14ac:dyDescent="0.25">
      <c r="A132" s="35"/>
      <c r="B132" s="36"/>
      <c r="C132" s="38"/>
      <c r="E132" s="118">
        <v>44741</v>
      </c>
      <c r="F132" s="119">
        <v>379.71</v>
      </c>
      <c r="G132" s="120">
        <v>7.66</v>
      </c>
      <c r="H132" s="121">
        <f t="shared" ref="H132" si="225">F132/G132</f>
        <v>49.570496083550907</v>
      </c>
      <c r="I132" s="122">
        <v>90660</v>
      </c>
      <c r="J132" s="137">
        <f t="shared" ref="J132" si="226">(H132/(I132-I131))*100</f>
        <v>6.4377267640975209</v>
      </c>
      <c r="K132" s="61"/>
    </row>
    <row r="133" spans="1:11" x14ac:dyDescent="0.25">
      <c r="A133" s="35"/>
      <c r="B133" s="36"/>
      <c r="C133" s="38"/>
      <c r="E133" s="118">
        <v>44755</v>
      </c>
      <c r="F133" s="119">
        <v>8.23</v>
      </c>
      <c r="G133" s="120">
        <v>7.68</v>
      </c>
      <c r="H133" s="121">
        <f t="shared" ref="H133" si="227">F133/G133</f>
        <v>1.0716145833333335</v>
      </c>
      <c r="I133" s="122">
        <v>90663</v>
      </c>
      <c r="J133" s="137"/>
      <c r="K133" s="61"/>
    </row>
    <row r="134" spans="1:11" x14ac:dyDescent="0.25">
      <c r="A134" s="35"/>
      <c r="B134" s="36"/>
      <c r="C134" s="38"/>
      <c r="E134" s="118">
        <v>44755</v>
      </c>
      <c r="F134" s="119">
        <v>369</v>
      </c>
      <c r="G134" s="120">
        <v>7.38</v>
      </c>
      <c r="H134" s="121">
        <f t="shared" ref="H134" si="228">F134/G134</f>
        <v>50</v>
      </c>
      <c r="I134" s="122">
        <v>91431</v>
      </c>
      <c r="J134" s="137">
        <f t="shared" ref="J134" si="229">(H134/(I134-I133))*100</f>
        <v>6.510416666666667</v>
      </c>
      <c r="K134" s="76"/>
    </row>
    <row r="135" spans="1:11" x14ac:dyDescent="0.25">
      <c r="A135" s="35"/>
      <c r="B135" s="36"/>
      <c r="C135" s="38"/>
      <c r="E135" s="118">
        <v>44766</v>
      </c>
      <c r="F135" s="119">
        <v>351.77</v>
      </c>
      <c r="G135" s="120">
        <v>7.25</v>
      </c>
      <c r="H135" s="121">
        <f t="shared" ref="H135" si="230">F135/G135</f>
        <v>48.519999999999996</v>
      </c>
      <c r="I135" s="122">
        <v>92206</v>
      </c>
      <c r="J135" s="137">
        <f t="shared" ref="J135" si="231">(H135/(I135-I134))*100</f>
        <v>6.2606451612903218</v>
      </c>
      <c r="K135" s="76"/>
    </row>
    <row r="136" spans="1:11" x14ac:dyDescent="0.25">
      <c r="A136" s="35"/>
      <c r="B136" s="36"/>
      <c r="C136" s="38"/>
      <c r="E136" s="118">
        <v>44780</v>
      </c>
      <c r="F136" s="119">
        <v>339.55</v>
      </c>
      <c r="G136" s="120">
        <v>6.85</v>
      </c>
      <c r="H136" s="121">
        <f t="shared" ref="H136" si="232">F136/G136</f>
        <v>49.569343065693438</v>
      </c>
      <c r="I136" s="122">
        <v>92982</v>
      </c>
      <c r="J136" s="137">
        <f t="shared" ref="J136" si="233">(H136/(I136-I135))*100</f>
        <v>6.38780194145534</v>
      </c>
      <c r="K136" s="76"/>
    </row>
    <row r="137" spans="1:11" x14ac:dyDescent="0.25">
      <c r="A137" s="35"/>
      <c r="B137" s="36"/>
      <c r="C137" s="38"/>
      <c r="E137" s="118">
        <v>44796</v>
      </c>
      <c r="F137" s="119">
        <v>368</v>
      </c>
      <c r="G137" s="120">
        <v>7.29</v>
      </c>
      <c r="H137" s="121">
        <f t="shared" ref="H137" si="234">F137/G137</f>
        <v>50.480109739368999</v>
      </c>
      <c r="I137" s="122">
        <v>93754</v>
      </c>
      <c r="J137" s="137">
        <f t="shared" ref="J137" si="235">(H137/(I137-I136))*100</f>
        <v>6.5388743185711142</v>
      </c>
      <c r="K137" s="76"/>
    </row>
    <row r="138" spans="1:11" ht="13.8" thickBot="1" x14ac:dyDescent="0.3">
      <c r="A138" s="35"/>
      <c r="B138" s="36"/>
      <c r="C138" s="38"/>
      <c r="E138" s="118">
        <v>44807</v>
      </c>
      <c r="F138" s="119">
        <v>393.52</v>
      </c>
      <c r="G138" s="120">
        <v>7.65</v>
      </c>
      <c r="H138" s="121">
        <f t="shared" ref="H138" si="236">F138/G138</f>
        <v>51.440522875816988</v>
      </c>
      <c r="I138" s="122">
        <v>94550</v>
      </c>
      <c r="J138" s="137">
        <f t="shared" ref="J138" si="237">(H138/(I138-I137))*100</f>
        <v>6.4623772457056514</v>
      </c>
      <c r="K138" s="76"/>
    </row>
    <row r="139" spans="1:11" ht="13.8" thickBot="1" x14ac:dyDescent="0.3">
      <c r="A139" s="35"/>
      <c r="B139" s="36"/>
      <c r="C139" s="38"/>
      <c r="E139" s="118">
        <v>44824</v>
      </c>
      <c r="F139" s="119">
        <v>305.83999999999997</v>
      </c>
      <c r="G139" s="120">
        <v>6.75</v>
      </c>
      <c r="H139" s="121">
        <f t="shared" ref="H139" si="238">F139/G139</f>
        <v>45.309629629629626</v>
      </c>
      <c r="I139" s="122">
        <v>95265</v>
      </c>
      <c r="J139" s="137">
        <f t="shared" ref="J139" si="239">(H139/(I139-I138))*100</f>
        <v>6.3370111370111362</v>
      </c>
      <c r="K139" s="134">
        <f>100*SUM(H114:H139)/(I139-I113)</f>
        <v>6.2373927733261318</v>
      </c>
    </row>
    <row r="140" spans="1:11" x14ac:dyDescent="0.25">
      <c r="A140" s="35"/>
      <c r="B140" s="36"/>
      <c r="C140" s="38"/>
      <c r="E140" s="118">
        <v>44834</v>
      </c>
      <c r="F140" s="119">
        <v>232.84</v>
      </c>
      <c r="G140" s="120">
        <v>6.99</v>
      </c>
      <c r="H140" s="121">
        <f t="shared" ref="H140" si="240">F140/G140</f>
        <v>33.310443490700997</v>
      </c>
      <c r="I140" s="122">
        <v>95788</v>
      </c>
      <c r="J140" s="137">
        <f t="shared" ref="J140" si="241">(H140/(I140-I139))*100</f>
        <v>6.3691096540537284</v>
      </c>
      <c r="K140" s="76"/>
    </row>
    <row r="141" spans="1:11" x14ac:dyDescent="0.25">
      <c r="A141" s="35"/>
      <c r="B141" s="36"/>
      <c r="C141" s="38"/>
      <c r="E141" s="118">
        <v>44844</v>
      </c>
      <c r="F141" s="119">
        <v>344.08</v>
      </c>
      <c r="G141" s="120">
        <v>7.87</v>
      </c>
      <c r="H141" s="121">
        <f t="shared" ref="H141" si="242">F141/G141</f>
        <v>43.720457433290974</v>
      </c>
      <c r="I141" s="122">
        <v>96464</v>
      </c>
      <c r="J141" s="137">
        <f t="shared" ref="J141" si="243">(H141/(I141-I140))*100</f>
        <v>6.4675232889483691</v>
      </c>
      <c r="K141" s="77"/>
    </row>
    <row r="142" spans="1:11" x14ac:dyDescent="0.25">
      <c r="A142" s="54"/>
      <c r="B142" s="36"/>
      <c r="C142" s="38"/>
      <c r="E142" s="118">
        <v>44862</v>
      </c>
      <c r="F142" s="119">
        <v>404.95</v>
      </c>
      <c r="G142" s="120">
        <v>7.86</v>
      </c>
      <c r="H142" s="121">
        <f t="shared" ref="H142" si="244">F142/G142</f>
        <v>51.520356234096688</v>
      </c>
      <c r="I142" s="122">
        <v>97302</v>
      </c>
      <c r="J142" s="137">
        <f t="shared" ref="J142" si="245">(H142/(I142-I141))*100</f>
        <v>6.148013870417266</v>
      </c>
      <c r="K142" s="76"/>
    </row>
    <row r="143" spans="1:11" x14ac:dyDescent="0.25">
      <c r="A143" s="35"/>
      <c r="B143" s="36"/>
      <c r="C143" s="38"/>
      <c r="E143" s="118">
        <v>44869</v>
      </c>
      <c r="F143" s="119">
        <v>392.61</v>
      </c>
      <c r="G143" s="120">
        <v>7.86</v>
      </c>
      <c r="H143" s="121">
        <f t="shared" ref="H143" si="246">F143/G143</f>
        <v>49.950381679389309</v>
      </c>
      <c r="I143" s="122">
        <v>98110</v>
      </c>
      <c r="J143" s="137">
        <f t="shared" ref="J143" si="247">(H143/(I143-I142))*100</f>
        <v>6.1819779306174887</v>
      </c>
      <c r="K143" s="76"/>
    </row>
    <row r="144" spans="1:11" x14ac:dyDescent="0.25">
      <c r="A144" s="35"/>
      <c r="B144" s="36"/>
      <c r="C144" s="38"/>
      <c r="E144" s="118">
        <v>44886</v>
      </c>
      <c r="F144" s="119">
        <v>379.7</v>
      </c>
      <c r="G144" s="120">
        <v>7.76</v>
      </c>
      <c r="H144" s="121">
        <f t="shared" ref="H144" si="248">F144/G144</f>
        <v>48.930412371134018</v>
      </c>
      <c r="I144" s="122">
        <v>98928</v>
      </c>
      <c r="J144" s="137">
        <f t="shared" ref="J144" si="249">(H144/(I144-I143))*100</f>
        <v>5.9817130038061146</v>
      </c>
      <c r="K144" s="76"/>
    </row>
    <row r="145" spans="1:11" x14ac:dyDescent="0.25">
      <c r="A145" s="35"/>
      <c r="B145" s="36"/>
      <c r="C145" s="38"/>
      <c r="E145" s="118">
        <v>44923</v>
      </c>
      <c r="F145" s="119">
        <v>418.35</v>
      </c>
      <c r="G145" s="120">
        <v>7.73</v>
      </c>
      <c r="H145" s="121">
        <f t="shared" ref="H145" si="250">F145/G145</f>
        <v>54.120310478654595</v>
      </c>
      <c r="I145" s="122">
        <v>99780</v>
      </c>
      <c r="J145" s="137">
        <f t="shared" ref="J145" si="251">(H145/(I145-I144))*100</f>
        <v>6.3521491172129814</v>
      </c>
      <c r="K145" s="76"/>
    </row>
    <row r="146" spans="1:11" x14ac:dyDescent="0.25">
      <c r="A146" s="35"/>
      <c r="B146" s="36"/>
      <c r="C146" s="38"/>
      <c r="E146" s="118">
        <v>44945</v>
      </c>
      <c r="F146" s="119">
        <v>380.08</v>
      </c>
      <c r="G146" s="120">
        <v>7.76</v>
      </c>
      <c r="H146" s="121">
        <f t="shared" ref="H146" si="252">F146/G146</f>
        <v>48.979381443298969</v>
      </c>
      <c r="I146" s="122">
        <v>100585</v>
      </c>
      <c r="J146" s="137">
        <f t="shared" ref="J146" si="253">(H146/(I146-I145))*100</f>
        <v>6.0843952103476981</v>
      </c>
      <c r="K146" s="76"/>
    </row>
    <row r="147" spans="1:11" x14ac:dyDescent="0.25">
      <c r="A147" s="35"/>
      <c r="B147" s="36"/>
      <c r="C147" s="38"/>
      <c r="E147" s="118">
        <v>44959</v>
      </c>
      <c r="F147" s="119">
        <v>348.58</v>
      </c>
      <c r="G147" s="120">
        <v>7.8</v>
      </c>
      <c r="H147" s="121">
        <f t="shared" ref="H147" si="254">F147/G147</f>
        <v>44.689743589743586</v>
      </c>
      <c r="I147" s="122">
        <v>101326</v>
      </c>
      <c r="J147" s="137">
        <f t="shared" ref="J147" si="255">(H147/(I147-I146))*100</f>
        <v>6.031004533028824</v>
      </c>
      <c r="K147" s="76"/>
    </row>
    <row r="148" spans="1:11" x14ac:dyDescent="0.25">
      <c r="A148" s="35"/>
      <c r="B148" s="36"/>
      <c r="C148" s="38"/>
      <c r="E148" s="118">
        <v>44966</v>
      </c>
      <c r="F148" s="119">
        <v>312.37</v>
      </c>
      <c r="G148" s="120">
        <v>7.58</v>
      </c>
      <c r="H148" s="121">
        <f t="shared" ref="H148" si="256">F148/G148</f>
        <v>41.209762532981529</v>
      </c>
      <c r="I148" s="122">
        <v>102041</v>
      </c>
      <c r="J148" s="137">
        <f t="shared" ref="J148" si="257">(H148/(I148-I147))*100</f>
        <v>5.763603151465948</v>
      </c>
      <c r="K148" s="76"/>
    </row>
    <row r="149" spans="1:11" x14ac:dyDescent="0.25">
      <c r="A149" s="35"/>
      <c r="B149" s="36"/>
      <c r="C149" s="38"/>
      <c r="E149" s="118">
        <v>44980</v>
      </c>
      <c r="F149" s="119">
        <v>275.97000000000003</v>
      </c>
      <c r="G149" s="120">
        <v>7.33</v>
      </c>
      <c r="H149" s="121">
        <f t="shared" ref="H149" si="258">F149/G149</f>
        <v>37.649386084583902</v>
      </c>
      <c r="I149" s="122">
        <v>102677</v>
      </c>
      <c r="J149" s="137">
        <f t="shared" ref="J149" si="259">(H149/(I149-I148))*100</f>
        <v>5.9197147931735694</v>
      </c>
      <c r="K149" s="76"/>
    </row>
    <row r="150" spans="1:11" x14ac:dyDescent="0.25">
      <c r="A150" s="35"/>
      <c r="B150" s="36"/>
      <c r="C150" s="38"/>
      <c r="E150" s="118">
        <v>44987</v>
      </c>
      <c r="F150" s="119">
        <v>317.17</v>
      </c>
      <c r="G150" s="120">
        <v>7.22</v>
      </c>
      <c r="H150" s="121">
        <f t="shared" ref="H150" si="260">F150/G150</f>
        <v>43.92936288088643</v>
      </c>
      <c r="I150" s="122">
        <v>103369</v>
      </c>
      <c r="J150" s="137">
        <f t="shared" ref="J150" si="261">(H150/(I150-I149))*100</f>
        <v>6.3481738267176917</v>
      </c>
      <c r="K150" s="76"/>
    </row>
    <row r="151" spans="1:11" x14ac:dyDescent="0.25">
      <c r="A151" s="35"/>
      <c r="B151" s="36"/>
      <c r="C151" s="38"/>
      <c r="E151" s="118">
        <v>45001</v>
      </c>
      <c r="F151" s="119">
        <v>216.06</v>
      </c>
      <c r="G151" s="120">
        <v>7.14</v>
      </c>
      <c r="H151" s="121">
        <f t="shared" ref="H151" si="262">F151/G151</f>
        <v>30.260504201680675</v>
      </c>
      <c r="I151" s="122">
        <v>103870</v>
      </c>
      <c r="J151" s="137">
        <f t="shared" ref="J151" si="263">(H151/(I151-I150))*100</f>
        <v>6.0400207987386576</v>
      </c>
      <c r="K151" s="76"/>
    </row>
    <row r="152" spans="1:11" x14ac:dyDescent="0.25">
      <c r="A152" s="35"/>
      <c r="B152" s="36"/>
      <c r="C152" s="38"/>
      <c r="E152" s="118">
        <v>45021</v>
      </c>
      <c r="F152" s="119">
        <v>362.76</v>
      </c>
      <c r="G152" s="120">
        <v>6.89</v>
      </c>
      <c r="H152" s="121">
        <f t="shared" ref="H152" si="264">F152/G152</f>
        <v>52.650217706821479</v>
      </c>
      <c r="I152" s="122">
        <v>104746</v>
      </c>
      <c r="J152" s="137">
        <f t="shared" ref="J152" si="265">(H152/(I152-I151))*100</f>
        <v>6.0102988249796212</v>
      </c>
      <c r="K152" s="76"/>
    </row>
    <row r="153" spans="1:11" x14ac:dyDescent="0.25">
      <c r="A153" s="35"/>
      <c r="B153" s="36"/>
      <c r="C153" s="38"/>
      <c r="E153" s="118">
        <v>45029</v>
      </c>
      <c r="F153" s="119">
        <v>350.02</v>
      </c>
      <c r="G153" s="120">
        <v>6.69</v>
      </c>
      <c r="H153" s="121">
        <f t="shared" ref="H153" si="266">F153/G153</f>
        <v>52.319880418535121</v>
      </c>
      <c r="I153" s="122">
        <v>105634</v>
      </c>
      <c r="J153" s="137">
        <f t="shared" ref="J153" si="267">(H153/(I153-I152))*100</f>
        <v>5.8918784255107122</v>
      </c>
      <c r="K153" s="76"/>
    </row>
    <row r="154" spans="1:11" x14ac:dyDescent="0.25">
      <c r="A154" s="35"/>
      <c r="B154" s="36"/>
      <c r="C154" s="38"/>
      <c r="E154" s="118">
        <v>45057</v>
      </c>
      <c r="F154" s="119">
        <v>318.14</v>
      </c>
      <c r="G154" s="120">
        <v>6.27</v>
      </c>
      <c r="H154" s="121">
        <f t="shared" ref="H154" si="268">F154/G154</f>
        <v>50.740031897926634</v>
      </c>
      <c r="I154" s="122">
        <v>106443</v>
      </c>
      <c r="J154" s="137">
        <f t="shared" ref="J154" si="269">(H154/(I154-I153))*100</f>
        <v>6.2719446103741205</v>
      </c>
      <c r="K154" s="76"/>
    </row>
    <row r="155" spans="1:11" x14ac:dyDescent="0.25">
      <c r="A155" s="35"/>
      <c r="B155" s="36"/>
      <c r="C155" s="38"/>
      <c r="E155" s="118">
        <v>45071</v>
      </c>
      <c r="F155" s="119">
        <v>313.11</v>
      </c>
      <c r="G155" s="120">
        <v>6.22</v>
      </c>
      <c r="H155" s="121">
        <f t="shared" ref="H155" si="270">F155/G155</f>
        <v>50.339228295819943</v>
      </c>
      <c r="I155" s="122">
        <v>107247</v>
      </c>
      <c r="J155" s="137">
        <f t="shared" ref="J155" si="271">(H155/(I155-I154))*100</f>
        <v>6.2610980467437738</v>
      </c>
      <c r="K155" s="76"/>
    </row>
    <row r="156" spans="1:11" x14ac:dyDescent="0.25">
      <c r="A156" s="54"/>
      <c r="B156" s="36"/>
      <c r="C156" s="38"/>
      <c r="E156" s="94"/>
      <c r="F156" s="92"/>
      <c r="G156" s="25"/>
      <c r="H156" s="24"/>
      <c r="I156" s="98"/>
      <c r="J156" s="133"/>
      <c r="K156" s="76"/>
    </row>
    <row r="157" spans="1:11" x14ac:dyDescent="0.25">
      <c r="A157" s="35"/>
      <c r="B157" s="36"/>
      <c r="C157" s="38"/>
      <c r="E157" s="94"/>
      <c r="F157" s="92"/>
      <c r="G157" s="25"/>
      <c r="H157" s="24"/>
      <c r="I157" s="98"/>
      <c r="J157" s="133"/>
      <c r="K157" s="76"/>
    </row>
    <row r="158" spans="1:11" x14ac:dyDescent="0.25">
      <c r="A158" s="35"/>
      <c r="B158" s="36"/>
      <c r="C158" s="38"/>
      <c r="E158" s="94"/>
      <c r="F158" s="92"/>
      <c r="G158" s="25"/>
      <c r="H158" s="24"/>
      <c r="I158" s="98"/>
      <c r="J158" s="133"/>
      <c r="K158" s="76"/>
    </row>
    <row r="159" spans="1:11" x14ac:dyDescent="0.25">
      <c r="A159" s="35"/>
      <c r="B159" s="36"/>
      <c r="C159" s="38"/>
      <c r="E159" s="94"/>
      <c r="F159" s="92"/>
      <c r="G159" s="25"/>
      <c r="H159" s="24"/>
      <c r="I159" s="98"/>
      <c r="J159" s="133"/>
      <c r="K159" s="76"/>
    </row>
    <row r="160" spans="1:11" x14ac:dyDescent="0.25">
      <c r="A160" s="35"/>
      <c r="B160" s="36"/>
      <c r="C160" s="38"/>
      <c r="E160" s="94"/>
      <c r="F160" s="92"/>
      <c r="G160" s="25"/>
      <c r="H160" s="24"/>
      <c r="I160" s="98"/>
      <c r="J160" s="133"/>
      <c r="K160" s="76"/>
    </row>
    <row r="161" spans="1:11" x14ac:dyDescent="0.25">
      <c r="A161" s="35"/>
      <c r="B161" s="36"/>
      <c r="C161" s="38"/>
      <c r="E161" s="94"/>
      <c r="F161" s="92"/>
      <c r="G161" s="25"/>
      <c r="H161" s="24"/>
      <c r="I161" s="98"/>
      <c r="J161" s="133"/>
      <c r="K161" s="76"/>
    </row>
    <row r="162" spans="1:11" x14ac:dyDescent="0.25">
      <c r="A162" s="35"/>
      <c r="B162" s="36"/>
      <c r="C162" s="38"/>
      <c r="E162" s="94"/>
      <c r="F162" s="92"/>
      <c r="G162" s="25"/>
      <c r="H162" s="24"/>
      <c r="I162" s="98"/>
      <c r="J162" s="133"/>
      <c r="K162" s="76"/>
    </row>
    <row r="163" spans="1:11" x14ac:dyDescent="0.25">
      <c r="A163" s="35"/>
      <c r="B163" s="36"/>
      <c r="C163" s="38"/>
      <c r="E163" s="94"/>
      <c r="F163" s="92"/>
      <c r="G163" s="25"/>
      <c r="H163" s="24"/>
      <c r="I163" s="98"/>
      <c r="J163" s="133"/>
      <c r="K163" s="76"/>
    </row>
    <row r="164" spans="1:11" x14ac:dyDescent="0.25">
      <c r="A164" s="35"/>
      <c r="B164" s="36"/>
      <c r="C164" s="38"/>
      <c r="E164" s="94"/>
      <c r="F164" s="92"/>
      <c r="G164" s="25"/>
      <c r="H164" s="24"/>
      <c r="I164" s="98"/>
      <c r="J164" s="133"/>
      <c r="K164" s="76"/>
    </row>
    <row r="165" spans="1:11" x14ac:dyDescent="0.25">
      <c r="A165" s="35"/>
      <c r="B165" s="36"/>
      <c r="C165" s="38"/>
      <c r="E165" s="94"/>
      <c r="F165" s="92"/>
      <c r="G165" s="25"/>
      <c r="H165" s="24"/>
      <c r="I165" s="98"/>
      <c r="J165" s="133"/>
      <c r="K165" s="76"/>
    </row>
    <row r="166" spans="1:11" x14ac:dyDescent="0.25">
      <c r="A166" s="35"/>
      <c r="B166" s="36"/>
      <c r="C166" s="38"/>
      <c r="E166" s="94"/>
      <c r="F166" s="92"/>
      <c r="G166" s="25"/>
      <c r="H166" s="24"/>
      <c r="I166" s="98"/>
      <c r="J166" s="133"/>
      <c r="K166" s="77"/>
    </row>
    <row r="167" spans="1:11" x14ac:dyDescent="0.25">
      <c r="A167" s="35"/>
      <c r="B167" s="36"/>
      <c r="C167" s="38"/>
      <c r="E167" s="94"/>
      <c r="F167" s="129"/>
      <c r="G167" s="130"/>
      <c r="H167" s="24"/>
      <c r="I167" s="98"/>
      <c r="J167" s="133"/>
      <c r="K167" s="131"/>
    </row>
    <row r="168" spans="1:11" x14ac:dyDescent="0.25">
      <c r="A168" s="35"/>
      <c r="B168" s="36"/>
      <c r="C168" s="38"/>
      <c r="E168" s="118"/>
      <c r="F168" s="119"/>
      <c r="G168" s="120"/>
      <c r="H168" s="121"/>
      <c r="I168" s="122"/>
      <c r="J168" s="137"/>
      <c r="K168" s="76"/>
    </row>
    <row r="169" spans="1:11" x14ac:dyDescent="0.25">
      <c r="A169" s="35"/>
      <c r="B169" s="36"/>
      <c r="C169" s="38"/>
      <c r="E169" s="118"/>
      <c r="F169" s="119"/>
      <c r="G169" s="120"/>
      <c r="H169" s="121"/>
      <c r="I169" s="122"/>
      <c r="J169" s="137"/>
      <c r="K169" s="76"/>
    </row>
    <row r="170" spans="1:11" x14ac:dyDescent="0.25">
      <c r="A170" s="35"/>
      <c r="B170" s="36"/>
      <c r="C170" s="38"/>
      <c r="E170" s="118"/>
      <c r="F170" s="119"/>
      <c r="G170" s="120"/>
      <c r="H170" s="121"/>
      <c r="I170" s="122"/>
      <c r="J170" s="137"/>
      <c r="K170" s="76"/>
    </row>
    <row r="171" spans="1:11" x14ac:dyDescent="0.25">
      <c r="A171" s="35"/>
      <c r="B171" s="36"/>
      <c r="C171" s="38"/>
      <c r="E171" s="118"/>
      <c r="F171" s="119"/>
      <c r="G171" s="120"/>
      <c r="H171" s="121"/>
      <c r="I171" s="122"/>
      <c r="J171" s="137"/>
      <c r="K171" s="76"/>
    </row>
    <row r="172" spans="1:11" x14ac:dyDescent="0.25">
      <c r="A172" s="35"/>
      <c r="B172" s="36"/>
      <c r="C172" s="38"/>
      <c r="E172" s="118"/>
      <c r="F172" s="119"/>
      <c r="G172" s="120"/>
      <c r="H172" s="121"/>
      <c r="I172" s="122"/>
      <c r="J172" s="137"/>
      <c r="K172" s="76"/>
    </row>
    <row r="173" spans="1:11" x14ac:dyDescent="0.25">
      <c r="A173" s="35"/>
      <c r="B173" s="36"/>
      <c r="C173" s="38"/>
      <c r="E173" s="118"/>
      <c r="F173" s="119"/>
      <c r="G173" s="120"/>
      <c r="H173" s="121"/>
      <c r="I173" s="122"/>
      <c r="J173" s="137"/>
      <c r="K173" s="76"/>
    </row>
    <row r="174" spans="1:11" x14ac:dyDescent="0.25">
      <c r="A174" s="35"/>
      <c r="B174" s="36"/>
      <c r="C174" s="38"/>
      <c r="E174" s="118"/>
      <c r="F174" s="119"/>
      <c r="G174" s="120"/>
      <c r="H174" s="121"/>
      <c r="I174" s="122"/>
      <c r="J174" s="137"/>
      <c r="K174" s="76"/>
    </row>
    <row r="175" spans="1:11" x14ac:dyDescent="0.25">
      <c r="A175" s="54"/>
      <c r="B175" s="36"/>
      <c r="C175" s="38"/>
      <c r="E175" s="118"/>
      <c r="F175" s="119"/>
      <c r="G175" s="120"/>
      <c r="H175" s="121"/>
      <c r="I175" s="122"/>
      <c r="J175" s="137"/>
      <c r="K175" s="76"/>
    </row>
    <row r="176" spans="1:11" x14ac:dyDescent="0.25">
      <c r="A176" s="35"/>
      <c r="B176" s="36"/>
      <c r="C176" s="38"/>
      <c r="E176" s="118"/>
      <c r="F176" s="119"/>
      <c r="G176" s="120"/>
      <c r="H176" s="121"/>
      <c r="I176" s="122"/>
      <c r="J176" s="137"/>
      <c r="K176" s="76"/>
    </row>
    <row r="177" spans="1:11" x14ac:dyDescent="0.25">
      <c r="A177" s="35"/>
      <c r="B177" s="36"/>
      <c r="C177" s="38"/>
      <c r="E177" s="118"/>
      <c r="F177" s="119"/>
      <c r="G177" s="120"/>
      <c r="H177" s="121"/>
      <c r="I177" s="122"/>
      <c r="J177" s="137"/>
      <c r="K177" s="76"/>
    </row>
    <row r="178" spans="1:11" x14ac:dyDescent="0.25">
      <c r="A178" s="35"/>
      <c r="B178" s="36"/>
      <c r="C178" s="38"/>
      <c r="E178" s="118"/>
      <c r="F178" s="119"/>
      <c r="G178" s="120"/>
      <c r="H178" s="121"/>
      <c r="I178" s="122"/>
      <c r="J178" s="137"/>
      <c r="K178" s="76"/>
    </row>
    <row r="179" spans="1:11" x14ac:dyDescent="0.25">
      <c r="A179" s="35"/>
      <c r="B179" s="36"/>
      <c r="C179" s="38"/>
      <c r="E179" s="118"/>
      <c r="F179" s="119"/>
      <c r="G179" s="120"/>
      <c r="H179" s="121"/>
      <c r="I179" s="122"/>
      <c r="J179" s="137"/>
      <c r="K179" s="76"/>
    </row>
    <row r="180" spans="1:11" x14ac:dyDescent="0.25">
      <c r="A180" s="35"/>
      <c r="B180" s="36"/>
      <c r="C180" s="38"/>
      <c r="E180" s="118"/>
      <c r="F180" s="119"/>
      <c r="G180" s="120"/>
      <c r="H180" s="121"/>
      <c r="I180" s="122"/>
      <c r="J180" s="137"/>
      <c r="K180" s="76"/>
    </row>
    <row r="181" spans="1:11" x14ac:dyDescent="0.25">
      <c r="A181" s="35"/>
      <c r="B181" s="36"/>
      <c r="C181" s="38"/>
      <c r="E181" s="118"/>
      <c r="F181" s="119"/>
      <c r="G181" s="120"/>
      <c r="H181" s="121"/>
      <c r="I181" s="122"/>
      <c r="J181" s="137"/>
      <c r="K181" s="76"/>
    </row>
    <row r="182" spans="1:11" x14ac:dyDescent="0.25">
      <c r="A182" s="35"/>
      <c r="B182" s="36"/>
      <c r="C182" s="38"/>
      <c r="E182" s="118"/>
      <c r="F182" s="119"/>
      <c r="G182" s="120"/>
      <c r="H182" s="121"/>
      <c r="I182" s="122"/>
      <c r="J182" s="137"/>
      <c r="K182" s="76"/>
    </row>
    <row r="183" spans="1:11" x14ac:dyDescent="0.25">
      <c r="A183" s="35"/>
      <c r="B183" s="36"/>
      <c r="C183" s="38"/>
      <c r="E183" s="118"/>
      <c r="F183" s="119"/>
      <c r="G183" s="120"/>
      <c r="H183" s="121"/>
      <c r="I183" s="122"/>
      <c r="J183" s="137"/>
      <c r="K183" s="76"/>
    </row>
    <row r="184" spans="1:11" x14ac:dyDescent="0.25">
      <c r="A184" s="35"/>
      <c r="B184" s="36"/>
      <c r="C184" s="38"/>
      <c r="E184" s="118"/>
      <c r="F184" s="119"/>
      <c r="G184" s="120"/>
      <c r="H184" s="121"/>
      <c r="I184" s="122"/>
      <c r="J184" s="137"/>
      <c r="K184" s="76"/>
    </row>
    <row r="185" spans="1:11" x14ac:dyDescent="0.25">
      <c r="A185" s="35"/>
      <c r="B185" s="36"/>
      <c r="C185" s="38"/>
      <c r="E185" s="118"/>
      <c r="F185" s="119"/>
      <c r="G185" s="120"/>
      <c r="H185" s="121"/>
      <c r="I185" s="122"/>
      <c r="J185" s="137"/>
      <c r="K185" s="76"/>
    </row>
    <row r="186" spans="1:11" x14ac:dyDescent="0.25">
      <c r="A186" s="35"/>
      <c r="B186" s="36"/>
      <c r="C186" s="38"/>
      <c r="E186" s="118"/>
      <c r="F186" s="119"/>
      <c r="G186" s="120"/>
      <c r="H186" s="121"/>
      <c r="I186" s="122"/>
      <c r="J186" s="137"/>
      <c r="K186" s="76"/>
    </row>
    <row r="187" spans="1:11" x14ac:dyDescent="0.25">
      <c r="A187" s="35"/>
      <c r="B187" s="36"/>
      <c r="C187" s="38"/>
      <c r="E187" s="118"/>
      <c r="F187" s="119"/>
      <c r="G187" s="120"/>
      <c r="H187" s="121"/>
      <c r="I187" s="122"/>
      <c r="J187" s="137"/>
      <c r="K187" s="76"/>
    </row>
    <row r="188" spans="1:11" x14ac:dyDescent="0.25">
      <c r="A188" s="35"/>
      <c r="B188" s="36"/>
      <c r="C188" s="38"/>
      <c r="E188" s="118"/>
      <c r="F188" s="119"/>
      <c r="G188" s="120"/>
      <c r="H188" s="121"/>
      <c r="I188" s="122"/>
      <c r="J188" s="137"/>
      <c r="K188" s="76"/>
    </row>
    <row r="189" spans="1:11" x14ac:dyDescent="0.25">
      <c r="A189" s="35"/>
      <c r="B189" s="36"/>
      <c r="C189" s="38"/>
      <c r="E189" s="118"/>
      <c r="F189" s="119"/>
      <c r="G189" s="120"/>
      <c r="H189" s="121"/>
      <c r="I189" s="122"/>
      <c r="J189" s="137"/>
      <c r="K189" s="76"/>
    </row>
    <row r="190" spans="1:11" x14ac:dyDescent="0.25">
      <c r="A190" s="35"/>
      <c r="B190" s="36"/>
      <c r="C190" s="38"/>
      <c r="E190" s="118"/>
      <c r="F190" s="119"/>
      <c r="G190" s="120"/>
      <c r="H190" s="121"/>
      <c r="I190" s="122"/>
      <c r="J190" s="137"/>
      <c r="K190" s="76"/>
    </row>
    <row r="191" spans="1:11" x14ac:dyDescent="0.25">
      <c r="A191" s="35"/>
      <c r="B191" s="36"/>
      <c r="C191" s="38"/>
      <c r="E191" s="94"/>
      <c r="F191" s="129"/>
      <c r="G191" s="130"/>
      <c r="H191" s="24"/>
      <c r="I191" s="98"/>
      <c r="J191" s="133"/>
      <c r="K191" s="77"/>
    </row>
    <row r="192" spans="1:11" x14ac:dyDescent="0.25">
      <c r="A192" s="35"/>
      <c r="B192" s="36"/>
      <c r="C192" s="38"/>
      <c r="E192" s="118"/>
      <c r="F192" s="119"/>
      <c r="G192" s="120"/>
      <c r="H192" s="121"/>
      <c r="I192" s="122"/>
      <c r="J192" s="137"/>
      <c r="K192" s="76"/>
    </row>
    <row r="193" spans="1:11" x14ac:dyDescent="0.25">
      <c r="A193" s="35"/>
      <c r="B193" s="36"/>
      <c r="C193" s="38"/>
      <c r="E193" s="118"/>
      <c r="F193" s="119"/>
      <c r="G193" s="120"/>
      <c r="H193" s="121"/>
      <c r="I193" s="122"/>
      <c r="J193" s="137"/>
      <c r="K193" s="76"/>
    </row>
    <row r="194" spans="1:11" x14ac:dyDescent="0.25">
      <c r="A194" s="35"/>
      <c r="B194" s="36"/>
      <c r="C194" s="38"/>
      <c r="E194" s="118"/>
      <c r="F194" s="119"/>
      <c r="G194" s="120"/>
      <c r="H194" s="121"/>
      <c r="I194" s="122"/>
      <c r="J194" s="137"/>
      <c r="K194" s="76"/>
    </row>
    <row r="195" spans="1:11" x14ac:dyDescent="0.25">
      <c r="A195" s="35"/>
      <c r="B195" s="36"/>
      <c r="C195" s="38"/>
      <c r="E195" s="118"/>
      <c r="F195" s="119"/>
      <c r="G195" s="120"/>
      <c r="H195" s="121"/>
      <c r="I195" s="122"/>
      <c r="J195" s="137"/>
      <c r="K195" s="76"/>
    </row>
    <row r="196" spans="1:11" x14ac:dyDescent="0.25">
      <c r="A196" s="35"/>
      <c r="B196" s="36"/>
      <c r="C196" s="38"/>
      <c r="E196" s="118"/>
      <c r="F196" s="119"/>
      <c r="G196" s="120"/>
      <c r="H196" s="121"/>
      <c r="I196" s="122"/>
      <c r="J196" s="137"/>
      <c r="K196" s="76"/>
    </row>
    <row r="197" spans="1:11" x14ac:dyDescent="0.25">
      <c r="A197" s="35"/>
      <c r="B197" s="36"/>
      <c r="C197" s="38"/>
      <c r="E197" s="118"/>
      <c r="F197" s="119"/>
      <c r="G197" s="120"/>
      <c r="H197" s="121"/>
      <c r="I197" s="122"/>
      <c r="J197" s="137"/>
      <c r="K197" s="76"/>
    </row>
    <row r="198" spans="1:11" x14ac:dyDescent="0.25">
      <c r="A198" s="35"/>
      <c r="B198" s="36"/>
      <c r="C198" s="38"/>
      <c r="E198" s="118"/>
      <c r="F198" s="119"/>
      <c r="G198" s="120"/>
      <c r="H198" s="121"/>
      <c r="I198" s="122"/>
      <c r="J198" s="137"/>
      <c r="K198" s="76"/>
    </row>
    <row r="199" spans="1:11" x14ac:dyDescent="0.25">
      <c r="A199" s="35"/>
      <c r="B199" s="36"/>
      <c r="C199" s="38"/>
      <c r="E199" s="118"/>
      <c r="F199" s="119"/>
      <c r="G199" s="120"/>
      <c r="H199" s="121"/>
      <c r="I199" s="122"/>
      <c r="J199" s="137"/>
      <c r="K199" s="76"/>
    </row>
    <row r="200" spans="1:11" x14ac:dyDescent="0.25">
      <c r="A200" s="35"/>
      <c r="B200" s="36"/>
      <c r="C200" s="38"/>
      <c r="E200" s="118"/>
      <c r="F200" s="119"/>
      <c r="G200" s="120"/>
      <c r="H200" s="121"/>
      <c r="I200" s="122"/>
      <c r="J200" s="137"/>
      <c r="K200" s="76"/>
    </row>
    <row r="201" spans="1:11" x14ac:dyDescent="0.25">
      <c r="A201" s="35"/>
      <c r="B201" s="36"/>
      <c r="C201" s="38"/>
      <c r="E201" s="118"/>
      <c r="F201" s="119"/>
      <c r="G201" s="120"/>
      <c r="H201" s="121"/>
      <c r="I201" s="122"/>
      <c r="J201" s="137"/>
      <c r="K201" s="76"/>
    </row>
    <row r="202" spans="1:11" x14ac:dyDescent="0.25">
      <c r="A202" s="35"/>
      <c r="B202" s="36"/>
      <c r="C202" s="38"/>
      <c r="E202" s="118"/>
      <c r="F202" s="119"/>
      <c r="G202" s="120"/>
      <c r="H202" s="121"/>
      <c r="I202" s="122"/>
      <c r="J202" s="137"/>
      <c r="K202" s="76"/>
    </row>
    <row r="203" spans="1:11" x14ac:dyDescent="0.25">
      <c r="A203" s="35"/>
      <c r="B203" s="36"/>
      <c r="C203" s="38"/>
      <c r="E203" s="95"/>
      <c r="F203" s="92"/>
      <c r="G203" s="25"/>
      <c r="H203" s="24"/>
      <c r="I203" s="98"/>
      <c r="J203" s="133"/>
      <c r="K203" s="76"/>
    </row>
    <row r="204" spans="1:11" x14ac:dyDescent="0.25">
      <c r="A204" s="35"/>
      <c r="B204" s="36"/>
      <c r="C204" s="38"/>
      <c r="E204" s="95"/>
      <c r="F204" s="92"/>
      <c r="G204" s="25"/>
      <c r="H204" s="24"/>
      <c r="I204" s="98"/>
      <c r="J204" s="133"/>
      <c r="K204" s="76"/>
    </row>
    <row r="205" spans="1:11" x14ac:dyDescent="0.25">
      <c r="A205" s="35"/>
      <c r="B205" s="36"/>
      <c r="C205" s="38"/>
      <c r="E205" s="95"/>
      <c r="F205" s="92"/>
      <c r="G205" s="25"/>
      <c r="H205" s="24"/>
      <c r="I205" s="98"/>
      <c r="J205" s="133"/>
      <c r="K205" s="76"/>
    </row>
    <row r="206" spans="1:11" x14ac:dyDescent="0.25">
      <c r="A206" s="35"/>
      <c r="B206" s="36"/>
      <c r="C206" s="38"/>
      <c r="E206" s="95"/>
      <c r="F206" s="92"/>
      <c r="G206" s="25"/>
      <c r="H206" s="24"/>
      <c r="I206" s="98"/>
      <c r="J206" s="133"/>
      <c r="K206" s="76"/>
    </row>
    <row r="207" spans="1:11" x14ac:dyDescent="0.25">
      <c r="A207" s="35"/>
      <c r="B207" s="36"/>
      <c r="C207" s="38"/>
      <c r="E207" s="95"/>
      <c r="F207" s="92"/>
      <c r="G207" s="25"/>
      <c r="H207" s="24"/>
      <c r="I207" s="98"/>
      <c r="J207" s="133"/>
      <c r="K207" s="76"/>
    </row>
    <row r="208" spans="1:11" x14ac:dyDescent="0.25">
      <c r="A208" s="35"/>
      <c r="B208" s="36"/>
      <c r="C208" s="38"/>
      <c r="E208" s="95"/>
      <c r="F208" s="92"/>
      <c r="G208" s="25"/>
      <c r="H208" s="24"/>
      <c r="I208" s="98"/>
      <c r="J208" s="133"/>
      <c r="K208" s="76"/>
    </row>
    <row r="209" spans="1:11" x14ac:dyDescent="0.25">
      <c r="A209" s="35"/>
      <c r="B209" s="36"/>
      <c r="C209" s="38"/>
      <c r="E209" s="96"/>
      <c r="F209" s="92"/>
      <c r="G209" s="25"/>
      <c r="H209" s="24"/>
      <c r="I209" s="98"/>
      <c r="J209" s="133"/>
      <c r="K209" s="76"/>
    </row>
    <row r="210" spans="1:11" x14ac:dyDescent="0.25">
      <c r="A210" s="35"/>
      <c r="B210" s="36"/>
      <c r="C210" s="38"/>
      <c r="E210" s="95"/>
      <c r="F210" s="92"/>
      <c r="G210" s="25"/>
      <c r="H210" s="24"/>
      <c r="I210" s="98"/>
      <c r="J210" s="133"/>
      <c r="K210" s="76"/>
    </row>
    <row r="211" spans="1:11" x14ac:dyDescent="0.25">
      <c r="A211" s="35"/>
      <c r="B211" s="36"/>
      <c r="C211" s="38"/>
      <c r="E211" s="95"/>
      <c r="F211" s="92"/>
      <c r="G211" s="25"/>
      <c r="H211" s="24"/>
      <c r="I211" s="98"/>
      <c r="J211" s="133"/>
      <c r="K211" s="76"/>
    </row>
    <row r="212" spans="1:11" x14ac:dyDescent="0.25">
      <c r="A212" s="35"/>
      <c r="B212" s="36"/>
      <c r="C212" s="38"/>
      <c r="E212" s="95"/>
      <c r="F212" s="92"/>
      <c r="G212" s="25"/>
      <c r="H212" s="24"/>
      <c r="I212" s="98"/>
      <c r="J212" s="133"/>
      <c r="K212" s="76"/>
    </row>
    <row r="213" spans="1:11" x14ac:dyDescent="0.25">
      <c r="A213" s="35"/>
      <c r="B213" s="36"/>
      <c r="C213" s="38"/>
      <c r="E213" s="95"/>
      <c r="F213" s="92"/>
      <c r="G213" s="25"/>
      <c r="H213" s="24"/>
      <c r="I213" s="98"/>
      <c r="J213" s="133"/>
      <c r="K213" s="76"/>
    </row>
    <row r="214" spans="1:11" x14ac:dyDescent="0.25">
      <c r="A214" s="35"/>
      <c r="B214" s="36"/>
      <c r="C214" s="38"/>
      <c r="E214" s="95"/>
      <c r="F214" s="92"/>
      <c r="G214" s="25"/>
      <c r="H214" s="24"/>
      <c r="I214" s="98"/>
      <c r="J214" s="133"/>
      <c r="K214" s="76"/>
    </row>
    <row r="215" spans="1:11" x14ac:dyDescent="0.25">
      <c r="A215" s="35"/>
      <c r="B215" s="36"/>
      <c r="C215" s="38"/>
      <c r="E215" s="95"/>
      <c r="F215" s="129"/>
      <c r="G215" s="130"/>
      <c r="H215" s="24"/>
      <c r="I215" s="98"/>
      <c r="J215" s="133"/>
      <c r="K215" s="131"/>
    </row>
    <row r="216" spans="1:11" x14ac:dyDescent="0.25">
      <c r="A216" s="35"/>
      <c r="B216" s="36"/>
      <c r="C216" s="38"/>
      <c r="E216" s="95"/>
      <c r="F216" s="92"/>
      <c r="G216" s="25"/>
      <c r="H216" s="24"/>
      <c r="I216" s="98"/>
      <c r="J216" s="133"/>
      <c r="K216" s="76"/>
    </row>
    <row r="217" spans="1:11" x14ac:dyDescent="0.25">
      <c r="A217" s="35"/>
      <c r="B217" s="36"/>
      <c r="C217" s="38"/>
      <c r="E217" s="95"/>
      <c r="F217" s="92"/>
      <c r="G217" s="25"/>
      <c r="H217" s="24"/>
      <c r="I217" s="98"/>
      <c r="J217" s="133"/>
      <c r="K217" s="76"/>
    </row>
    <row r="218" spans="1:11" x14ac:dyDescent="0.25">
      <c r="A218" s="35"/>
      <c r="B218" s="36"/>
      <c r="C218" s="38"/>
      <c r="E218" s="95"/>
      <c r="F218" s="92"/>
      <c r="G218" s="25"/>
      <c r="H218" s="24"/>
      <c r="I218" s="98"/>
      <c r="J218" s="133"/>
      <c r="K218" s="76"/>
    </row>
    <row r="219" spans="1:11" x14ac:dyDescent="0.25">
      <c r="A219" s="35"/>
      <c r="B219" s="36"/>
      <c r="C219" s="38"/>
      <c r="E219" s="95"/>
      <c r="F219" s="92"/>
      <c r="G219" s="25"/>
      <c r="H219" s="24"/>
      <c r="I219" s="98"/>
      <c r="J219" s="133"/>
      <c r="K219" s="76"/>
    </row>
    <row r="220" spans="1:11" x14ac:dyDescent="0.25">
      <c r="A220" s="35"/>
      <c r="B220" s="36"/>
      <c r="C220" s="38"/>
      <c r="E220" s="95"/>
      <c r="F220" s="92"/>
      <c r="G220" s="25"/>
      <c r="H220" s="24"/>
      <c r="I220" s="98"/>
      <c r="J220" s="133"/>
      <c r="K220" s="76"/>
    </row>
    <row r="221" spans="1:11" x14ac:dyDescent="0.25">
      <c r="A221" s="35"/>
      <c r="B221" s="36"/>
      <c r="C221" s="38"/>
      <c r="E221" s="95"/>
      <c r="F221" s="92"/>
      <c r="G221" s="25"/>
      <c r="H221" s="24"/>
      <c r="I221" s="98"/>
      <c r="J221" s="133"/>
      <c r="K221" s="76"/>
    </row>
    <row r="222" spans="1:11" x14ac:dyDescent="0.25">
      <c r="A222" s="35"/>
      <c r="B222" s="36"/>
      <c r="C222" s="38"/>
      <c r="E222" s="95"/>
      <c r="F222" s="92"/>
      <c r="G222" s="25"/>
      <c r="H222" s="24"/>
      <c r="I222" s="98"/>
      <c r="J222" s="133"/>
      <c r="K222" s="76"/>
    </row>
    <row r="223" spans="1:11" x14ac:dyDescent="0.25">
      <c r="A223" s="35"/>
      <c r="B223" s="36"/>
      <c r="C223" s="38"/>
      <c r="E223" s="95"/>
      <c r="F223" s="92"/>
      <c r="G223" s="25"/>
      <c r="H223" s="24"/>
      <c r="I223" s="98"/>
      <c r="J223" s="133"/>
      <c r="K223" s="76"/>
    </row>
    <row r="224" spans="1:11" x14ac:dyDescent="0.25">
      <c r="A224" s="35"/>
      <c r="B224" s="36"/>
      <c r="C224" s="38"/>
      <c r="E224" s="95"/>
      <c r="F224" s="92"/>
      <c r="G224" s="25"/>
      <c r="H224" s="24"/>
      <c r="I224" s="98"/>
      <c r="J224" s="133"/>
      <c r="K224" s="76"/>
    </row>
    <row r="225" spans="1:11" x14ac:dyDescent="0.25">
      <c r="A225" s="35"/>
      <c r="B225" s="36"/>
      <c r="C225" s="38"/>
      <c r="E225" s="95"/>
      <c r="F225" s="92"/>
      <c r="G225" s="25"/>
      <c r="H225" s="24"/>
      <c r="I225" s="98"/>
      <c r="J225" s="133"/>
      <c r="K225" s="76"/>
    </row>
    <row r="226" spans="1:11" x14ac:dyDescent="0.25">
      <c r="A226" s="35"/>
      <c r="B226" s="36"/>
      <c r="C226" s="38"/>
      <c r="E226" s="95"/>
      <c r="F226" s="92"/>
      <c r="G226" s="25"/>
      <c r="H226" s="24"/>
      <c r="I226" s="98"/>
      <c r="J226" s="133"/>
      <c r="K226" s="76"/>
    </row>
    <row r="227" spans="1:11" x14ac:dyDescent="0.25">
      <c r="A227" s="35"/>
      <c r="B227" s="36"/>
      <c r="C227" s="38"/>
      <c r="E227" s="95"/>
      <c r="F227" s="92"/>
      <c r="G227" s="25"/>
      <c r="H227" s="24"/>
      <c r="I227" s="98"/>
      <c r="J227" s="133"/>
      <c r="K227" s="76"/>
    </row>
    <row r="228" spans="1:11" x14ac:dyDescent="0.25">
      <c r="A228" s="35"/>
      <c r="B228" s="36"/>
      <c r="C228" s="38"/>
      <c r="E228" s="95"/>
      <c r="F228" s="92"/>
      <c r="G228" s="25"/>
      <c r="H228" s="24"/>
      <c r="I228" s="98"/>
      <c r="J228" s="133"/>
      <c r="K228" s="76"/>
    </row>
    <row r="229" spans="1:11" x14ac:dyDescent="0.25">
      <c r="A229" s="35"/>
      <c r="B229" s="36"/>
      <c r="C229" s="38"/>
      <c r="E229" s="95"/>
      <c r="F229" s="92"/>
      <c r="G229" s="25"/>
      <c r="H229" s="24"/>
      <c r="I229" s="98"/>
      <c r="J229" s="133"/>
      <c r="K229" s="76"/>
    </row>
    <row r="230" spans="1:11" ht="13.8" thickBot="1" x14ac:dyDescent="0.3">
      <c r="A230" s="35"/>
      <c r="B230" s="36"/>
      <c r="C230" s="38"/>
      <c r="E230" s="95"/>
      <c r="F230" s="92"/>
      <c r="G230" s="25"/>
      <c r="H230" s="24"/>
      <c r="I230" s="98"/>
      <c r="J230" s="138"/>
      <c r="K230" s="139"/>
    </row>
  </sheetData>
  <mergeCells count="1">
    <mergeCell ref="F8:I8"/>
  </mergeCells>
  <phoneticPr fontId="0" type="noConversion"/>
  <pageMargins left="0.75" right="0.75" top="1" bottom="1" header="0.5" footer="0.5"/>
  <pageSetup paperSize="9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1</vt:i4>
      </vt:variant>
    </vt:vector>
  </HeadingPairs>
  <TitlesOfParts>
    <vt:vector size="1" baseType="lpstr">
      <vt:lpstr>Arkusz1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As</dc:creator>
  <cp:lastModifiedBy>Robert Wicik</cp:lastModifiedBy>
  <dcterms:created xsi:type="dcterms:W3CDTF">2006-11-15T08:22:31Z</dcterms:created>
  <dcterms:modified xsi:type="dcterms:W3CDTF">2023-05-25T04:59:42Z</dcterms:modified>
</cp:coreProperties>
</file>